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filterPrivacy="1" codeName="ThisWorkbook"/>
  <xr:revisionPtr revIDLastSave="0" documentId="13_ncr:1_{C0987560-EA96-426E-9048-3500A6F45598}" xr6:coauthVersionLast="47" xr6:coauthVersionMax="47" xr10:uidLastSave="{00000000-0000-0000-0000-000000000000}"/>
  <bookViews>
    <workbookView xWindow="-110" yWindow="-110" windowWidth="22780" windowHeight="14540" tabRatio="926" xr2:uid="{00000000-000D-0000-FFFF-FFFF00000000}"/>
  </bookViews>
  <sheets>
    <sheet name="概要" sheetId="35" r:id="rId1"/>
    <sheet name="誘発" sheetId="36" r:id="rId2"/>
    <sheet name="X3" sheetId="42" r:id="rId3"/>
    <sheet name="A1" sheetId="2" r:id="rId4"/>
    <sheet name="A2" sheetId="5" r:id="rId5"/>
    <sheet name="B1" sheetId="10" r:id="rId6"/>
    <sheet name="B2" sheetId="13" r:id="rId7"/>
    <sheet name="生誘" sheetId="15" r:id="rId8"/>
    <sheet name="生誘係" sheetId="16" r:id="rId9"/>
    <sheet name="生誘依" sheetId="17" r:id="rId10"/>
    <sheet name="粗誘" sheetId="18" r:id="rId11"/>
    <sheet name="粗誘係" sheetId="22" r:id="rId12"/>
    <sheet name="粗誘依" sheetId="23" r:id="rId13"/>
    <sheet name="入誘" sheetId="26" r:id="rId14"/>
    <sheet name="入誘係" sheetId="27" r:id="rId15"/>
    <sheet name="入誘依" sheetId="28" r:id="rId16"/>
    <sheet name="I" sheetId="8" r:id="rId17"/>
    <sheet name="Ḿ" sheetId="9" r:id="rId18"/>
    <sheet name="V" sheetId="19" r:id="rId19"/>
    <sheet name="VB1" sheetId="20" r:id="rId20"/>
    <sheet name="VB1(I-Ḿ)" sheetId="21" r:id="rId21"/>
    <sheet name="ḾA1B1" sheetId="24" r:id="rId22"/>
    <sheet name="ḾA1B1(I-Ḿ)+Ḿ" sheetId="25" r:id="rId2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" i="26" l="1" a="1"/>
  <c r="I4" i="26" s="1"/>
  <c r="D4" i="26" a="1"/>
  <c r="D4" i="26" s="1"/>
  <c r="F6" i="9" a="1"/>
  <c r="F6" i="9" s="1"/>
  <c r="E5" i="9" a="1"/>
  <c r="E5" i="9" s="1"/>
  <c r="D4" i="9" a="1"/>
  <c r="D4" i="9" s="1"/>
  <c r="J6" i="26" l="1"/>
  <c r="J4" i="26"/>
  <c r="I6" i="26"/>
  <c r="J5" i="26"/>
  <c r="I5" i="26"/>
  <c r="F5" i="26"/>
  <c r="G4" i="26"/>
  <c r="H5" i="26"/>
  <c r="H6" i="26"/>
  <c r="F4" i="26"/>
  <c r="E6" i="26"/>
  <c r="D6" i="26"/>
  <c r="G5" i="26"/>
  <c r="D5" i="26"/>
  <c r="G6" i="26"/>
  <c r="E4" i="26"/>
  <c r="E5" i="26"/>
  <c r="H4" i="26"/>
  <c r="F6" i="26"/>
  <c r="L8" i="26" l="1"/>
  <c r="L8" i="18"/>
  <c r="F6" i="19"/>
  <c r="E5" i="19"/>
  <c r="D4" i="19"/>
  <c r="R6" i="42" l="1"/>
  <c r="I5" i="5"/>
  <c r="J5" i="5"/>
  <c r="I6" i="5"/>
  <c r="J6" i="5"/>
  <c r="J4" i="5"/>
  <c r="I4" i="5"/>
  <c r="G13" i="42" l="1"/>
  <c r="G12" i="42"/>
  <c r="G11" i="42"/>
  <c r="G10" i="42"/>
  <c r="G9" i="42"/>
  <c r="F14" i="42"/>
  <c r="E14" i="42"/>
  <c r="D14" i="42"/>
  <c r="O7" i="42"/>
  <c r="L7" i="42"/>
  <c r="H7" i="5" s="1"/>
  <c r="K7" i="42"/>
  <c r="G4" i="5" s="1"/>
  <c r="D7" i="42"/>
  <c r="V6" i="42"/>
  <c r="Q6" i="42"/>
  <c r="M6" i="42"/>
  <c r="G6" i="42"/>
  <c r="V5" i="42"/>
  <c r="Q5" i="42"/>
  <c r="M5" i="42"/>
  <c r="G5" i="42"/>
  <c r="U7" i="42"/>
  <c r="V4" i="42"/>
  <c r="P7" i="42"/>
  <c r="J7" i="42"/>
  <c r="F4" i="5" s="1"/>
  <c r="I7" i="42"/>
  <c r="E6" i="5" s="1"/>
  <c r="H7" i="42"/>
  <c r="D6" i="5" s="1"/>
  <c r="F7" i="42"/>
  <c r="E7" i="42"/>
  <c r="H4" i="5" l="1"/>
  <c r="H5" i="5"/>
  <c r="H6" i="5"/>
  <c r="D5" i="5"/>
  <c r="D4" i="5"/>
  <c r="E5" i="5"/>
  <c r="F5" i="5"/>
  <c r="F6" i="5"/>
  <c r="G6" i="5"/>
  <c r="D7" i="5"/>
  <c r="G5" i="5"/>
  <c r="E7" i="5"/>
  <c r="F7" i="5"/>
  <c r="E4" i="5"/>
  <c r="G7" i="5"/>
  <c r="G14" i="42"/>
  <c r="D15" i="42"/>
  <c r="N5" i="42"/>
  <c r="V7" i="42"/>
  <c r="R5" i="42"/>
  <c r="S5" i="42" s="1"/>
  <c r="X5" i="42" s="1"/>
  <c r="E15" i="42"/>
  <c r="S6" i="42"/>
  <c r="X6" i="42" s="1"/>
  <c r="N6" i="42"/>
  <c r="F15" i="42"/>
  <c r="Q4" i="42"/>
  <c r="G4" i="42"/>
  <c r="G7" i="42"/>
  <c r="G8" i="42"/>
  <c r="M4" i="42"/>
  <c r="T7" i="42"/>
  <c r="W6" i="42" l="1"/>
  <c r="F13" i="2"/>
  <c r="F10" i="2"/>
  <c r="F4" i="2"/>
  <c r="F14" i="2"/>
  <c r="F11" i="2"/>
  <c r="F8" i="2"/>
  <c r="F5" i="2"/>
  <c r="F15" i="2"/>
  <c r="F12" i="2"/>
  <c r="F9" i="2"/>
  <c r="F6" i="2"/>
  <c r="E11" i="2"/>
  <c r="E5" i="2"/>
  <c r="E15" i="2"/>
  <c r="E14" i="2"/>
  <c r="E8" i="2"/>
  <c r="E9" i="2"/>
  <c r="E13" i="2"/>
  <c r="E10" i="2"/>
  <c r="E4" i="2"/>
  <c r="E12" i="2"/>
  <c r="E6" i="2"/>
  <c r="D11" i="2"/>
  <c r="D5" i="2"/>
  <c r="D15" i="2"/>
  <c r="D14" i="2"/>
  <c r="D8" i="2"/>
  <c r="D12" i="2"/>
  <c r="D13" i="2"/>
  <c r="D10" i="2"/>
  <c r="D4" i="2"/>
  <c r="D9" i="2"/>
  <c r="D6" i="2"/>
  <c r="D7" i="2"/>
  <c r="F7" i="2"/>
  <c r="E7" i="2"/>
  <c r="W5" i="42"/>
  <c r="G15" i="42"/>
  <c r="G4" i="2" s="1"/>
  <c r="R4" i="42"/>
  <c r="Q7" i="42"/>
  <c r="N4" i="42"/>
  <c r="M7" i="42"/>
  <c r="G7" i="2" l="1"/>
  <c r="I7" i="5"/>
  <c r="N7" i="42"/>
  <c r="Y8" i="42"/>
  <c r="G14" i="2"/>
  <c r="G11" i="2"/>
  <c r="G8" i="2"/>
  <c r="G13" i="2"/>
  <c r="G10" i="2"/>
  <c r="G15" i="2"/>
  <c r="G12" i="2"/>
  <c r="G9" i="2"/>
  <c r="G6" i="2"/>
  <c r="G5" i="2"/>
  <c r="D4" i="13" a="1"/>
  <c r="R7" i="42"/>
  <c r="S4" i="42"/>
  <c r="W4" i="42"/>
  <c r="W7" i="42" s="1"/>
  <c r="D4" i="13" l="1"/>
  <c r="E6" i="13"/>
  <c r="D6" i="13"/>
  <c r="F5" i="13"/>
  <c r="E5" i="13"/>
  <c r="D5" i="13"/>
  <c r="E4" i="13"/>
  <c r="F4" i="13"/>
  <c r="F6" i="13"/>
  <c r="J7" i="5"/>
  <c r="S7" i="42"/>
  <c r="X4" i="42"/>
  <c r="X7" i="42" l="1"/>
  <c r="L8" i="15" s="1"/>
  <c r="D4" i="10" l="1" a="1"/>
  <c r="D4" i="10" l="1"/>
  <c r="F4" i="10"/>
  <c r="D6" i="10"/>
  <c r="F6" i="10"/>
  <c r="E4" i="10"/>
  <c r="D5" i="10"/>
  <c r="F5" i="10"/>
  <c r="E6" i="10"/>
  <c r="E5" i="10"/>
  <c r="D4" i="24" l="1" a="1"/>
  <c r="D4" i="20" a="1"/>
  <c r="D4" i="15" a="1"/>
  <c r="I4" i="15" a="1"/>
  <c r="D4" i="24" l="1"/>
  <c r="F6" i="24"/>
  <c r="E5" i="24"/>
  <c r="F4" i="24"/>
  <c r="D5" i="24"/>
  <c r="D6" i="24"/>
  <c r="E4" i="24"/>
  <c r="F5" i="24"/>
  <c r="E6" i="24"/>
  <c r="D4" i="15"/>
  <c r="E5" i="15"/>
  <c r="E5" i="16" s="1"/>
  <c r="E6" i="15"/>
  <c r="E6" i="16" s="1"/>
  <c r="D5" i="15"/>
  <c r="H6" i="15"/>
  <c r="H6" i="16" s="1"/>
  <c r="F6" i="15"/>
  <c r="G4" i="15"/>
  <c r="G5" i="15"/>
  <c r="H5" i="15"/>
  <c r="H5" i="16" s="1"/>
  <c r="D6" i="15"/>
  <c r="H4" i="15"/>
  <c r="F4" i="15"/>
  <c r="F4" i="16" s="1"/>
  <c r="G6" i="15"/>
  <c r="G6" i="16" s="1"/>
  <c r="E4" i="15"/>
  <c r="E4" i="16" s="1"/>
  <c r="F5" i="15"/>
  <c r="D4" i="20"/>
  <c r="F5" i="20"/>
  <c r="D5" i="20"/>
  <c r="F4" i="20"/>
  <c r="D6" i="20"/>
  <c r="E6" i="20"/>
  <c r="F6" i="20"/>
  <c r="E4" i="20"/>
  <c r="E5" i="20"/>
  <c r="D4" i="25" a="1"/>
  <c r="D4" i="16"/>
  <c r="F5" i="16"/>
  <c r="I4" i="15"/>
  <c r="J5" i="15"/>
  <c r="I5" i="15"/>
  <c r="I6" i="15"/>
  <c r="J4" i="15"/>
  <c r="J6" i="15"/>
  <c r="D4" i="25" l="1"/>
  <c r="F6" i="25"/>
  <c r="D6" i="25"/>
  <c r="F5" i="25"/>
  <c r="E5" i="25"/>
  <c r="D5" i="25"/>
  <c r="F4" i="25"/>
  <c r="E4" i="25"/>
  <c r="E6" i="25"/>
  <c r="D4" i="21" a="1"/>
  <c r="I4" i="18" a="1"/>
  <c r="I4" i="16"/>
  <c r="D6" i="16"/>
  <c r="G5" i="16"/>
  <c r="H4" i="16"/>
  <c r="G4" i="16"/>
  <c r="J4" i="16"/>
  <c r="I6" i="16"/>
  <c r="D5" i="16"/>
  <c r="F6" i="16"/>
  <c r="J6" i="16"/>
  <c r="I5" i="16"/>
  <c r="J5" i="16"/>
  <c r="E5" i="27" l="1"/>
  <c r="F5" i="27"/>
  <c r="E6" i="27"/>
  <c r="G6" i="27"/>
  <c r="F6" i="27"/>
  <c r="H6" i="27"/>
  <c r="H5" i="27"/>
  <c r="G5" i="27"/>
  <c r="I5" i="27"/>
  <c r="J5" i="27"/>
  <c r="I6" i="27"/>
  <c r="J6" i="27"/>
  <c r="I4" i="18"/>
  <c r="I4" i="22" s="1"/>
  <c r="J6" i="18"/>
  <c r="J6" i="22" s="1"/>
  <c r="J5" i="18"/>
  <c r="J5" i="22" s="1"/>
  <c r="J4" i="18"/>
  <c r="J4" i="22" s="1"/>
  <c r="I6" i="18"/>
  <c r="I6" i="22" s="1"/>
  <c r="I5" i="18"/>
  <c r="I5" i="22" s="1"/>
  <c r="E4" i="21"/>
  <c r="F5" i="21"/>
  <c r="D5" i="21"/>
  <c r="E5" i="21"/>
  <c r="E6" i="21"/>
  <c r="D4" i="21"/>
  <c r="F4" i="21"/>
  <c r="F6" i="21"/>
  <c r="D6" i="21"/>
  <c r="E7" i="9"/>
  <c r="F7" i="9"/>
  <c r="E7" i="26" l="1"/>
  <c r="E7" i="27" s="1"/>
  <c r="E4" i="27"/>
  <c r="D4" i="18" a="1"/>
  <c r="K6" i="26"/>
  <c r="K6" i="27" s="1"/>
  <c r="D6" i="27"/>
  <c r="F7" i="26"/>
  <c r="F7" i="27" s="1"/>
  <c r="F4" i="27"/>
  <c r="G7" i="26"/>
  <c r="G7" i="27" s="1"/>
  <c r="G4" i="27"/>
  <c r="J7" i="26"/>
  <c r="J7" i="27" s="1"/>
  <c r="J4" i="27"/>
  <c r="I7" i="26"/>
  <c r="I7" i="27" s="1"/>
  <c r="I4" i="27"/>
  <c r="H7" i="26"/>
  <c r="H7" i="27" s="1"/>
  <c r="H4" i="27"/>
  <c r="K5" i="26"/>
  <c r="K5" i="27" s="1"/>
  <c r="D5" i="27"/>
  <c r="D7" i="26"/>
  <c r="D7" i="27" s="1"/>
  <c r="K4" i="26"/>
  <c r="D4" i="27"/>
  <c r="D7" i="9"/>
  <c r="K7" i="26" l="1"/>
  <c r="K7" i="27" s="1"/>
  <c r="K4" i="27"/>
  <c r="D4" i="18"/>
  <c r="D4" i="22" s="1"/>
  <c r="F4" i="18"/>
  <c r="F4" i="22" s="1"/>
  <c r="E4" i="18"/>
  <c r="E4" i="22" s="1"/>
  <c r="E5" i="18"/>
  <c r="E5" i="22" s="1"/>
  <c r="H4" i="18"/>
  <c r="H4" i="22" s="1"/>
  <c r="H6" i="18"/>
  <c r="H6" i="22" s="1"/>
  <c r="F5" i="18"/>
  <c r="F5" i="22" s="1"/>
  <c r="F6" i="18"/>
  <c r="F6" i="22" s="1"/>
  <c r="D6" i="18"/>
  <c r="D6" i="22" s="1"/>
  <c r="H5" i="18"/>
  <c r="H5" i="22" s="1"/>
  <c r="G5" i="18"/>
  <c r="G5" i="22" s="1"/>
  <c r="G6" i="18"/>
  <c r="G6" i="22" s="1"/>
  <c r="E6" i="18"/>
  <c r="E6" i="22" s="1"/>
  <c r="G4" i="18"/>
  <c r="G4" i="22" s="1"/>
  <c r="D5" i="18"/>
  <c r="D5" i="22" s="1"/>
  <c r="F7" i="13"/>
  <c r="G4" i="13"/>
  <c r="G6" i="13"/>
  <c r="G5" i="13"/>
  <c r="E7" i="13"/>
  <c r="D7" i="13"/>
  <c r="G5" i="10"/>
  <c r="F7" i="10"/>
  <c r="E7" i="10"/>
  <c r="G6" i="10"/>
  <c r="D7" i="10"/>
  <c r="G4" i="10"/>
  <c r="E8" i="13" l="1"/>
  <c r="H5" i="13"/>
  <c r="F8" i="13"/>
  <c r="D8" i="13"/>
  <c r="H6" i="13"/>
  <c r="H4" i="13"/>
  <c r="D8" i="10" a="1"/>
  <c r="D8" i="10" s="1"/>
  <c r="F8" i="10" a="1"/>
  <c r="F8" i="10" s="1"/>
  <c r="E8" i="10" a="1"/>
  <c r="E8" i="10" s="1"/>
  <c r="H6" i="10"/>
  <c r="H4" i="10"/>
  <c r="H5" i="10"/>
  <c r="D7" i="15" l="1"/>
  <c r="E7" i="15"/>
  <c r="J7" i="15"/>
  <c r="H7" i="15"/>
  <c r="G7" i="15"/>
  <c r="I7" i="15"/>
  <c r="F7" i="15"/>
  <c r="K4" i="15"/>
  <c r="K4" i="16" s="1"/>
  <c r="K6" i="15"/>
  <c r="K6" i="16" s="1"/>
  <c r="K5" i="15"/>
  <c r="K5" i="16" s="1"/>
  <c r="K4" i="17" l="1"/>
  <c r="I4" i="17"/>
  <c r="F4" i="17"/>
  <c r="J4" i="17"/>
  <c r="G4" i="17"/>
  <c r="E4" i="17"/>
  <c r="H4" i="17"/>
  <c r="I7" i="16"/>
  <c r="H7" i="16"/>
  <c r="J7" i="16"/>
  <c r="E7" i="16"/>
  <c r="F7" i="16"/>
  <c r="G7" i="16"/>
  <c r="K5" i="17"/>
  <c r="F5" i="17"/>
  <c r="J5" i="17"/>
  <c r="D5" i="17"/>
  <c r="I5" i="17"/>
  <c r="G5" i="17"/>
  <c r="E5" i="17"/>
  <c r="H5" i="17"/>
  <c r="K6" i="17"/>
  <c r="D6" i="17"/>
  <c r="G6" i="17"/>
  <c r="F6" i="17"/>
  <c r="H6" i="17"/>
  <c r="J6" i="17"/>
  <c r="I6" i="17"/>
  <c r="E6" i="17"/>
  <c r="D7" i="16"/>
  <c r="K7" i="15"/>
  <c r="G7" i="17" s="1"/>
  <c r="D4" i="17"/>
  <c r="I7" i="17" l="1"/>
  <c r="H7" i="17"/>
  <c r="F7" i="17"/>
  <c r="K7" i="16"/>
  <c r="K7" i="17"/>
  <c r="D7" i="17"/>
  <c r="E7" i="17"/>
  <c r="J7" i="17"/>
  <c r="J7" i="18"/>
  <c r="J7" i="22" s="1"/>
  <c r="I7" i="18"/>
  <c r="I7" i="22" s="1"/>
  <c r="K4" i="18" l="1"/>
  <c r="E7" i="18"/>
  <c r="E7" i="22" s="1"/>
  <c r="H7" i="18"/>
  <c r="H7" i="22" s="1"/>
  <c r="E5" i="28"/>
  <c r="D5" i="28"/>
  <c r="I5" i="28"/>
  <c r="H5" i="28"/>
  <c r="G5" i="28"/>
  <c r="F5" i="28"/>
  <c r="K5" i="28"/>
  <c r="J5" i="28"/>
  <c r="G6" i="28"/>
  <c r="F6" i="28"/>
  <c r="E6" i="28"/>
  <c r="D6" i="28"/>
  <c r="K6" i="28"/>
  <c r="J6" i="28"/>
  <c r="I6" i="28"/>
  <c r="H6" i="28"/>
  <c r="K4" i="28"/>
  <c r="J4" i="28"/>
  <c r="I4" i="28"/>
  <c r="H4" i="28"/>
  <c r="G4" i="28"/>
  <c r="F4" i="28"/>
  <c r="E4" i="28"/>
  <c r="D7" i="18"/>
  <c r="D7" i="22" s="1"/>
  <c r="G7" i="18"/>
  <c r="G7" i="22" s="1"/>
  <c r="K6" i="18"/>
  <c r="K6" i="22" s="1"/>
  <c r="K5" i="18"/>
  <c r="K5" i="22" s="1"/>
  <c r="F7" i="18"/>
  <c r="F7" i="22" s="1"/>
  <c r="D4" i="28"/>
  <c r="H4" i="23" l="1"/>
  <c r="K4" i="22"/>
  <c r="D4" i="23"/>
  <c r="I4" i="23"/>
  <c r="J4" i="23"/>
  <c r="F4" i="23"/>
  <c r="G4" i="23"/>
  <c r="K4" i="23"/>
  <c r="E4" i="23"/>
  <c r="K7" i="18"/>
  <c r="J7" i="28"/>
  <c r="I7" i="28"/>
  <c r="H7" i="28"/>
  <c r="G7" i="28"/>
  <c r="K7" i="28"/>
  <c r="F7" i="28"/>
  <c r="E7" i="28"/>
  <c r="D7" i="28"/>
  <c r="J6" i="23"/>
  <c r="I6" i="23"/>
  <c r="K6" i="23"/>
  <c r="H6" i="23"/>
  <c r="G6" i="23"/>
  <c r="F6" i="23"/>
  <c r="E6" i="23"/>
  <c r="D6" i="23"/>
  <c r="G5" i="23"/>
  <c r="H5" i="23"/>
  <c r="F5" i="23"/>
  <c r="E5" i="23"/>
  <c r="D5" i="23"/>
  <c r="I5" i="23"/>
  <c r="K5" i="23"/>
  <c r="J5" i="23"/>
  <c r="H7" i="23" l="1"/>
  <c r="K7" i="22"/>
  <c r="F7" i="23"/>
  <c r="D7" i="23"/>
  <c r="E7" i="23"/>
  <c r="J7" i="23"/>
  <c r="K7" i="23"/>
  <c r="G7" i="23"/>
  <c r="I7" i="23"/>
</calcChain>
</file>

<file path=xl/sharedStrings.xml><?xml version="1.0" encoding="utf-8"?>
<sst xmlns="http://schemas.openxmlformats.org/spreadsheetml/2006/main" count="492" uniqueCount="170">
  <si>
    <t>01</t>
  </si>
  <si>
    <t>70</t>
  </si>
  <si>
    <t>71</t>
  </si>
  <si>
    <t>97</t>
  </si>
  <si>
    <t>内生部門計</t>
  </si>
  <si>
    <t>家計外消費支出（列）</t>
  </si>
  <si>
    <t>民間消費支出</t>
  </si>
  <si>
    <t>一般政府消費支出</t>
  </si>
  <si>
    <t>在庫純増</t>
  </si>
  <si>
    <t>輸出</t>
  </si>
  <si>
    <t>最終需要計</t>
  </si>
  <si>
    <t>需要合計</t>
  </si>
  <si>
    <t>（控除）輸入</t>
  </si>
  <si>
    <t>最終需要部門計</t>
  </si>
  <si>
    <t>国内生産額</t>
  </si>
  <si>
    <t>95</t>
  </si>
  <si>
    <t>91</t>
  </si>
  <si>
    <t>家計外消費支出（行）</t>
  </si>
  <si>
    <t>雇用者所得</t>
  </si>
  <si>
    <t>92</t>
  </si>
  <si>
    <t>営業余剰</t>
  </si>
  <si>
    <t>93</t>
  </si>
  <si>
    <t>資本減耗引当</t>
  </si>
  <si>
    <t>94</t>
  </si>
  <si>
    <t>間接税（関税・輸入品商品税を除く。）</t>
  </si>
  <si>
    <t>（控除）経常補助金</t>
  </si>
  <si>
    <t>96</t>
  </si>
  <si>
    <t>粗付加価値部門計</t>
  </si>
  <si>
    <t>平均</t>
  </si>
  <si>
    <t>行和</t>
  </si>
  <si>
    <t>感応度係数</t>
  </si>
  <si>
    <t>列和</t>
  </si>
  <si>
    <t>影響力係数</t>
  </si>
  <si>
    <t>合計</t>
  </si>
  <si>
    <t>最終需要項目別粗付加価値誘発額</t>
  </si>
  <si>
    <t>最終需要項目の商品構成</t>
    <phoneticPr fontId="1"/>
  </si>
  <si>
    <t>移出</t>
    <rPh sb="0" eb="2">
      <t>イシュツ</t>
    </rPh>
    <phoneticPr fontId="1"/>
  </si>
  <si>
    <t>移入</t>
    <rPh sb="0" eb="2">
      <t>イニュウ</t>
    </rPh>
    <phoneticPr fontId="1"/>
  </si>
  <si>
    <t>移輸出計</t>
    <rPh sb="0" eb="1">
      <t>ウツ</t>
    </rPh>
    <phoneticPr fontId="1"/>
  </si>
  <si>
    <t xml:space="preserve">投入係数表 </t>
  </si>
  <si>
    <t>最終需要項目別生産誘発額</t>
    <phoneticPr fontId="1"/>
  </si>
  <si>
    <t>最終需要項目別生産誘発係数</t>
    <phoneticPr fontId="1"/>
  </si>
  <si>
    <t>最終需要項目別生産誘発依存度</t>
    <phoneticPr fontId="1"/>
  </si>
  <si>
    <t xml:space="preserve">最終需要項目別粗付加価値誘発係数 </t>
    <phoneticPr fontId="1"/>
  </si>
  <si>
    <t xml:space="preserve">最終需要項目別粗付加価値誘発依存度 </t>
    <phoneticPr fontId="1"/>
  </si>
  <si>
    <t xml:space="preserve">最終需要項目別輸入誘発額 </t>
    <phoneticPr fontId="1"/>
  </si>
  <si>
    <t xml:space="preserve">最終需要項目別輸入誘発係数 </t>
    <phoneticPr fontId="1"/>
  </si>
  <si>
    <t xml:space="preserve">最終需要項目別輸入誘発依存度 </t>
    <phoneticPr fontId="1"/>
  </si>
  <si>
    <t>移入（控除）輸入計</t>
    <rPh sb="0" eb="2">
      <t>イニュウ</t>
    </rPh>
    <phoneticPr fontId="1"/>
  </si>
  <si>
    <t>県内最終需要計</t>
  </si>
  <si>
    <t>県内需要合計</t>
  </si>
  <si>
    <t>県内生産額</t>
  </si>
  <si>
    <t>取引基本表(生産者価格評価表)</t>
  </si>
  <si>
    <t>最終需要項目の商品構成
A2</t>
    <phoneticPr fontId="1"/>
  </si>
  <si>
    <t>A2</t>
    <phoneticPr fontId="1"/>
  </si>
  <si>
    <t>A1</t>
    <phoneticPr fontId="1"/>
  </si>
  <si>
    <t>B1</t>
    <phoneticPr fontId="1"/>
  </si>
  <si>
    <t>B2</t>
    <phoneticPr fontId="1"/>
  </si>
  <si>
    <r>
      <t xml:space="preserve">逆行列係数表  ( I - A ) </t>
    </r>
    <r>
      <rPr>
        <vertAlign val="superscript"/>
        <sz val="11"/>
        <color theme="1"/>
        <rFont val="UD Digi Kyokasho NK-R"/>
        <family val="1"/>
        <charset val="128"/>
        <scheme val="minor"/>
      </rPr>
      <t>-1</t>
    </r>
    <phoneticPr fontId="1"/>
  </si>
  <si>
    <t>シート名</t>
    <rPh sb="3" eb="4">
      <t>メイ</t>
    </rPh>
    <phoneticPr fontId="1"/>
  </si>
  <si>
    <t>内容</t>
    <rPh sb="0" eb="2">
      <t>ナイヨウ</t>
    </rPh>
    <phoneticPr fontId="1"/>
  </si>
  <si>
    <t>粗誘</t>
  </si>
  <si>
    <t>粗誘係</t>
    <rPh sb="2" eb="3">
      <t>ガカリ</t>
    </rPh>
    <phoneticPr fontId="1"/>
  </si>
  <si>
    <t>粗誘依</t>
    <rPh sb="2" eb="3">
      <t>イ</t>
    </rPh>
    <phoneticPr fontId="1"/>
  </si>
  <si>
    <t>入誘</t>
  </si>
  <si>
    <t>入誘係</t>
    <rPh sb="2" eb="3">
      <t>ガカリ</t>
    </rPh>
    <phoneticPr fontId="1"/>
  </si>
  <si>
    <t>入誘依</t>
    <rPh sb="2" eb="3">
      <t>イ</t>
    </rPh>
    <phoneticPr fontId="1"/>
  </si>
  <si>
    <t>I</t>
    <phoneticPr fontId="1"/>
  </si>
  <si>
    <t>V</t>
    <phoneticPr fontId="1"/>
  </si>
  <si>
    <t>単位行列
I</t>
    <phoneticPr fontId="1"/>
  </si>
  <si>
    <t>単位行列</t>
  </si>
  <si>
    <t>　各移輸入計　／（（投入係数表行列×県内生産額行列）＋　各県内最終需要　）</t>
    <rPh sb="1" eb="2">
      <t>カク</t>
    </rPh>
    <rPh sb="2" eb="3">
      <t>ウツ</t>
    </rPh>
    <rPh sb="3" eb="5">
      <t>ユニュウ</t>
    </rPh>
    <rPh sb="5" eb="6">
      <t>ケイ</t>
    </rPh>
    <rPh sb="10" eb="12">
      <t>トウニュウ</t>
    </rPh>
    <rPh sb="12" eb="14">
      <t>ケイスウ</t>
    </rPh>
    <rPh sb="14" eb="15">
      <t>ヒョウ</t>
    </rPh>
    <rPh sb="15" eb="16">
      <t>ギョウ</t>
    </rPh>
    <rPh sb="16" eb="17">
      <t>レツ</t>
    </rPh>
    <rPh sb="18" eb="20">
      <t>ケンナイ</t>
    </rPh>
    <rPh sb="20" eb="23">
      <t>セイサンガク</t>
    </rPh>
    <rPh sb="23" eb="25">
      <t>ギョウレツ</t>
    </rPh>
    <rPh sb="28" eb="29">
      <t>カク</t>
    </rPh>
    <rPh sb="29" eb="31">
      <t>ケンナイ</t>
    </rPh>
    <rPh sb="31" eb="33">
      <t>サイシュウ</t>
    </rPh>
    <rPh sb="33" eb="35">
      <t>ジュヨウ</t>
    </rPh>
    <phoneticPr fontId="1"/>
  </si>
  <si>
    <t>移輸入係数を対角要素とする行列</t>
    <rPh sb="0" eb="1">
      <t>ウツ</t>
    </rPh>
    <phoneticPr fontId="1"/>
  </si>
  <si>
    <t>粗付加価値率を対角要素とする行列</t>
    <phoneticPr fontId="1"/>
  </si>
  <si>
    <t>V B1</t>
    <phoneticPr fontId="1"/>
  </si>
  <si>
    <t>産業連関表取引基本表から次の式が成り立つ</t>
    <rPh sb="0" eb="2">
      <t>サンギョウ</t>
    </rPh>
    <rPh sb="2" eb="4">
      <t>レンカン</t>
    </rPh>
    <rPh sb="4" eb="5">
      <t>ヒョウ</t>
    </rPh>
    <rPh sb="5" eb="7">
      <t>トリヒキ</t>
    </rPh>
    <rPh sb="7" eb="9">
      <t>キホン</t>
    </rPh>
    <rPh sb="9" eb="10">
      <t>ヒョウ</t>
    </rPh>
    <rPh sb="12" eb="13">
      <t>ツギ</t>
    </rPh>
    <rPh sb="14" eb="15">
      <t>シキ</t>
    </rPh>
    <rPh sb="16" eb="17">
      <t>ナ</t>
    </rPh>
    <rPh sb="18" eb="19">
      <t>タ</t>
    </rPh>
    <phoneticPr fontId="1"/>
  </si>
  <si>
    <r>
      <t>Ｘ県内生産額＝（Ａ投入係数）×（Ｘ県内生産額）＋（Ｆ</t>
    </r>
    <r>
      <rPr>
        <vertAlign val="subscript"/>
        <sz val="14"/>
        <color theme="1"/>
        <rFont val="UD Digi Kyokasho NK-R"/>
        <family val="1"/>
        <charset val="128"/>
      </rPr>
      <t>Ｄ</t>
    </r>
    <r>
      <rPr>
        <sz val="14"/>
        <color theme="1"/>
        <rFont val="UD Digi Kyokasho NK-R"/>
        <family val="1"/>
        <charset val="128"/>
      </rPr>
      <t>県内最終需要）＋（E移輸出）－（Ｍ移輸入）</t>
    </r>
    <rPh sb="1" eb="3">
      <t>ケンナイ</t>
    </rPh>
    <rPh sb="3" eb="6">
      <t>セイサンガク</t>
    </rPh>
    <rPh sb="9" eb="11">
      <t>トウニュウ</t>
    </rPh>
    <rPh sb="11" eb="13">
      <t>ケイスウ</t>
    </rPh>
    <rPh sb="17" eb="19">
      <t>ケンナイ</t>
    </rPh>
    <rPh sb="19" eb="22">
      <t>セイサンガク</t>
    </rPh>
    <rPh sb="27" eb="29">
      <t>ケンナイ</t>
    </rPh>
    <rPh sb="29" eb="31">
      <t>サイシュウ</t>
    </rPh>
    <rPh sb="31" eb="33">
      <t>ジュヨウ</t>
    </rPh>
    <rPh sb="37" eb="38">
      <t>ウツ</t>
    </rPh>
    <rPh sb="38" eb="40">
      <t>ユシュツ</t>
    </rPh>
    <rPh sb="44" eb="45">
      <t>ウツ</t>
    </rPh>
    <rPh sb="45" eb="47">
      <t>ユニュウ</t>
    </rPh>
    <phoneticPr fontId="1"/>
  </si>
  <si>
    <t>①</t>
    <phoneticPr fontId="1"/>
  </si>
  <si>
    <r>
      <t>Ｘ ＝ Ａ Ｘ ＋ Ｆ</t>
    </r>
    <r>
      <rPr>
        <vertAlign val="subscript"/>
        <sz val="14"/>
        <color rgb="FFC00000"/>
        <rFont val="UD Digi Kyokasho NK-R"/>
        <family val="1"/>
        <charset val="128"/>
      </rPr>
      <t xml:space="preserve">D </t>
    </r>
    <r>
      <rPr>
        <sz val="14"/>
        <color rgb="FFC00000"/>
        <rFont val="UD Digi Kyokasho NK-R"/>
        <family val="1"/>
        <charset val="128"/>
      </rPr>
      <t>＋ Ｆ</t>
    </r>
    <r>
      <rPr>
        <vertAlign val="subscript"/>
        <sz val="14"/>
        <color rgb="FFC00000"/>
        <rFont val="UD Digi Kyokasho NK-R"/>
        <family val="1"/>
        <charset val="128"/>
      </rPr>
      <t xml:space="preserve">E </t>
    </r>
    <r>
      <rPr>
        <sz val="14"/>
        <color rgb="FFC00000"/>
        <rFont val="UD Digi Kyokasho NK-R"/>
        <family val="1"/>
        <charset val="128"/>
      </rPr>
      <t>－ Ｍ</t>
    </r>
    <phoneticPr fontId="1"/>
  </si>
  <si>
    <r>
      <t>Ｍ移輸入＝（Ḿ移輸入率対角行列）（（Ａ投入係数）×（Ｘ県内生産額）＋（Ｆ</t>
    </r>
    <r>
      <rPr>
        <vertAlign val="subscript"/>
        <sz val="14"/>
        <color theme="1"/>
        <rFont val="UD Digi Kyokasho NK-R"/>
        <family val="1"/>
        <charset val="128"/>
      </rPr>
      <t>Ｄ</t>
    </r>
    <r>
      <rPr>
        <sz val="14"/>
        <color theme="1"/>
        <rFont val="UD Digi Kyokasho NK-R"/>
        <family val="1"/>
        <charset val="128"/>
      </rPr>
      <t>県内最終需要））</t>
    </r>
    <rPh sb="7" eb="8">
      <t>ウツ</t>
    </rPh>
    <rPh sb="8" eb="10">
      <t>ユニュウ</t>
    </rPh>
    <rPh sb="10" eb="11">
      <t>リツ</t>
    </rPh>
    <rPh sb="11" eb="13">
      <t>タイカク</t>
    </rPh>
    <rPh sb="13" eb="15">
      <t>ギョウレツ</t>
    </rPh>
    <phoneticPr fontId="1"/>
  </si>
  <si>
    <t>②</t>
    <phoneticPr fontId="1"/>
  </si>
  <si>
    <r>
      <t>Ｍ ＝ Ḿ（ ＡＸ ＋ Ｆ</t>
    </r>
    <r>
      <rPr>
        <vertAlign val="subscript"/>
        <sz val="14"/>
        <color rgb="FFC00000"/>
        <rFont val="UD Digi Kyokasho NK-R"/>
        <family val="1"/>
        <charset val="128"/>
      </rPr>
      <t>D</t>
    </r>
    <r>
      <rPr>
        <sz val="14"/>
        <color rgb="FFC00000"/>
        <rFont val="UD Digi Kyokasho NK-R"/>
        <family val="1"/>
        <charset val="128"/>
      </rPr>
      <t>）</t>
    </r>
    <phoneticPr fontId="1"/>
  </si>
  <si>
    <t>② を ① に代入</t>
    <rPh sb="7" eb="9">
      <t>ダイニュウ</t>
    </rPh>
    <phoneticPr fontId="1"/>
  </si>
  <si>
    <r>
      <t>Ｘ － ＡＸ ＋ Ḿ Ａ Ｘ ＝ Ｆ</t>
    </r>
    <r>
      <rPr>
        <vertAlign val="subscript"/>
        <sz val="14"/>
        <color theme="1"/>
        <rFont val="UD Digi Kyokasho NK-R"/>
        <family val="1"/>
        <charset val="128"/>
      </rPr>
      <t xml:space="preserve">D </t>
    </r>
    <r>
      <rPr>
        <sz val="14"/>
        <color theme="1"/>
        <rFont val="UD Digi Kyokasho NK-R"/>
        <family val="1"/>
        <charset val="128"/>
      </rPr>
      <t>＋ E</t>
    </r>
    <r>
      <rPr>
        <vertAlign val="subscript"/>
        <sz val="14"/>
        <color theme="1"/>
        <rFont val="UD Digi Kyokasho NK-R"/>
        <family val="1"/>
        <charset val="128"/>
      </rPr>
      <t xml:space="preserve"> </t>
    </r>
    <r>
      <rPr>
        <sz val="14"/>
        <color theme="1"/>
        <rFont val="UD Digi Kyokasho NK-R"/>
        <family val="1"/>
        <charset val="128"/>
      </rPr>
      <t>－ Ḿ Ｆ</t>
    </r>
    <r>
      <rPr>
        <vertAlign val="subscript"/>
        <sz val="14"/>
        <color theme="1"/>
        <rFont val="UD Digi Kyokasho NK-R"/>
        <family val="1"/>
        <charset val="128"/>
      </rPr>
      <t>D</t>
    </r>
    <phoneticPr fontId="1"/>
  </si>
  <si>
    <r>
      <t>（ Ｉ － Ａ ＋ Ḿ Ａ ） Ｘ ＝ （ Ｉ － Ḿ ） Ｆ</t>
    </r>
    <r>
      <rPr>
        <vertAlign val="subscript"/>
        <sz val="14"/>
        <color theme="1"/>
        <rFont val="UD Digi Kyokasho NK-R"/>
        <family val="1"/>
        <charset val="128"/>
      </rPr>
      <t xml:space="preserve">D </t>
    </r>
    <r>
      <rPr>
        <sz val="14"/>
        <color theme="1"/>
        <rFont val="UD Digi Kyokasho NK-R"/>
        <family val="1"/>
        <charset val="128"/>
      </rPr>
      <t>＋ E　　Ｉ単位行列は変化を与えない行列</t>
    </r>
    <rPh sb="44" eb="46">
      <t>タンイ</t>
    </rPh>
    <rPh sb="46" eb="48">
      <t>ギョウレツ</t>
    </rPh>
    <rPh sb="49" eb="51">
      <t>ヘンカ</t>
    </rPh>
    <rPh sb="52" eb="53">
      <t>アタギョウレツ</t>
    </rPh>
    <phoneticPr fontId="1"/>
  </si>
  <si>
    <r>
      <t>（ Ｉ － （ Ｉ － Ḿ ） Ａ ） Ｘ ＝ （ Ｉ － Ḿ ） Ｆ</t>
    </r>
    <r>
      <rPr>
        <vertAlign val="subscript"/>
        <sz val="14"/>
        <color theme="1"/>
        <rFont val="UD Digi Kyokasho NK-R"/>
        <family val="1"/>
        <charset val="128"/>
      </rPr>
      <t xml:space="preserve">D </t>
    </r>
    <r>
      <rPr>
        <sz val="14"/>
        <color theme="1"/>
        <rFont val="UD Digi Kyokasho NK-R"/>
        <family val="1"/>
        <charset val="128"/>
      </rPr>
      <t>＋ E</t>
    </r>
    <phoneticPr fontId="1"/>
  </si>
  <si>
    <r>
      <t xml:space="preserve">（ Ｉ － （ Ｉ － Ḿ ） Ａ ） </t>
    </r>
    <r>
      <rPr>
        <vertAlign val="superscript"/>
        <sz val="14"/>
        <color theme="1"/>
        <rFont val="UD Digi Kyokasho NK-R"/>
        <family val="1"/>
        <charset val="128"/>
      </rPr>
      <t xml:space="preserve">－1 </t>
    </r>
    <r>
      <rPr>
        <sz val="14"/>
        <color theme="1"/>
        <rFont val="UD Digi Kyokasho NK-R"/>
        <family val="1"/>
        <charset val="128"/>
      </rPr>
      <t xml:space="preserve">（ Ｉ － （ Ｉ － Ḿ ） Ａ ） Ｘ ＝ （ Ｉ － （ Ｉ － Ḿ ） Ａ ） </t>
    </r>
    <r>
      <rPr>
        <vertAlign val="superscript"/>
        <sz val="14"/>
        <color theme="1"/>
        <rFont val="UD Digi Kyokasho NK-R"/>
        <family val="1"/>
        <charset val="128"/>
      </rPr>
      <t xml:space="preserve">－1 </t>
    </r>
    <r>
      <rPr>
        <sz val="14"/>
        <color theme="1"/>
        <rFont val="UD Digi Kyokasho NK-R"/>
        <family val="1"/>
        <charset val="128"/>
      </rPr>
      <t>（ （ Ｉ － Ḿ ） Ｆ</t>
    </r>
    <r>
      <rPr>
        <vertAlign val="subscript"/>
        <sz val="14"/>
        <color theme="1"/>
        <rFont val="UD Digi Kyokasho NK-R"/>
        <family val="1"/>
        <charset val="128"/>
      </rPr>
      <t xml:space="preserve">D </t>
    </r>
    <r>
      <rPr>
        <sz val="14"/>
        <color theme="1"/>
        <rFont val="UD Digi Kyokasho NK-R"/>
        <family val="1"/>
        <charset val="128"/>
      </rPr>
      <t>＋ E</t>
    </r>
    <r>
      <rPr>
        <vertAlign val="subscript"/>
        <sz val="14"/>
        <color theme="1"/>
        <rFont val="UD Digi Kyokasho NK-R"/>
        <family val="1"/>
        <charset val="128"/>
      </rPr>
      <t xml:space="preserve"> </t>
    </r>
    <r>
      <rPr>
        <sz val="14"/>
        <color theme="1"/>
        <rFont val="UD Digi Kyokasho NK-R"/>
        <family val="1"/>
        <charset val="128"/>
      </rPr>
      <t>）</t>
    </r>
    <phoneticPr fontId="1"/>
  </si>
  <si>
    <r>
      <t xml:space="preserve">（ Ｉ － （ Ｉ － Ḿ ） Ａ ） </t>
    </r>
    <r>
      <rPr>
        <vertAlign val="superscript"/>
        <sz val="14"/>
        <color theme="1"/>
        <rFont val="UD Digi Kyokasho NK-R"/>
        <family val="1"/>
        <charset val="128"/>
      </rPr>
      <t xml:space="preserve">－1 </t>
    </r>
    <r>
      <rPr>
        <sz val="14"/>
        <color theme="1"/>
        <rFont val="UD Digi Kyokasho NK-R"/>
        <family val="1"/>
        <charset val="128"/>
      </rPr>
      <t>（ Ｉ － （ Ｉ － Ḿ ） Ａ ） ＝ １　逆行列をかけると１になる</t>
    </r>
    <rPh sb="47" eb="50">
      <t>ギャクギョウレツ</t>
    </rPh>
    <phoneticPr fontId="1"/>
  </si>
  <si>
    <r>
      <t xml:space="preserve">Ｘ ＝ （ Ｉ － （ Ｉ － Ḿ ） Ａ ） </t>
    </r>
    <r>
      <rPr>
        <vertAlign val="superscript"/>
        <sz val="14"/>
        <color rgb="FFC00000"/>
        <rFont val="UD Digi Kyokasho NK-R"/>
        <family val="1"/>
        <charset val="128"/>
      </rPr>
      <t xml:space="preserve">－1 </t>
    </r>
    <r>
      <rPr>
        <sz val="14"/>
        <color rgb="FFC00000"/>
        <rFont val="UD Digi Kyokasho NK-R"/>
        <family val="1"/>
        <charset val="128"/>
      </rPr>
      <t>（ （ Ｉ － Ḿ ） Ｆ</t>
    </r>
    <r>
      <rPr>
        <vertAlign val="subscript"/>
        <sz val="14"/>
        <color rgb="FFC00000"/>
        <rFont val="UD Digi Kyokasho NK-R"/>
        <family val="1"/>
        <charset val="128"/>
      </rPr>
      <t xml:space="preserve">D </t>
    </r>
    <r>
      <rPr>
        <sz val="14"/>
        <color rgb="FFC00000"/>
        <rFont val="UD Digi Kyokasho NK-R"/>
        <family val="1"/>
        <charset val="128"/>
      </rPr>
      <t>＋ E</t>
    </r>
    <r>
      <rPr>
        <vertAlign val="subscript"/>
        <sz val="14"/>
        <color rgb="FFC00000"/>
        <rFont val="UD Digi Kyokasho NK-R"/>
        <family val="1"/>
        <charset val="128"/>
      </rPr>
      <t xml:space="preserve"> </t>
    </r>
    <r>
      <rPr>
        <sz val="14"/>
        <color rgb="FFC00000"/>
        <rFont val="UD Digi Kyokasho NK-R"/>
        <family val="1"/>
        <charset val="128"/>
      </rPr>
      <t>）</t>
    </r>
    <phoneticPr fontId="1"/>
  </si>
  <si>
    <r>
      <t>県内最終需要 Ｆ</t>
    </r>
    <r>
      <rPr>
        <vertAlign val="subscript"/>
        <sz val="14"/>
        <color theme="1"/>
        <rFont val="UD Digi Kyokasho NK-R"/>
        <family val="1"/>
        <charset val="128"/>
      </rPr>
      <t xml:space="preserve">D </t>
    </r>
    <r>
      <rPr>
        <sz val="14"/>
        <color theme="1"/>
        <rFont val="UD Digi Kyokasho NK-R"/>
        <family val="1"/>
        <charset val="128"/>
      </rPr>
      <t>と移輸出 E の数値を確定すれば、この需要を満たす県内生産額を求めることができる</t>
    </r>
    <rPh sb="13" eb="14">
      <t>デ</t>
    </rPh>
    <rPh sb="18" eb="20">
      <t>スウチ</t>
    </rPh>
    <rPh sb="21" eb="23">
      <t>カクテイ</t>
    </rPh>
    <phoneticPr fontId="1"/>
  </si>
  <si>
    <r>
      <rPr>
        <sz val="14"/>
        <color rgb="FFC00000"/>
        <rFont val="UD Digi Kyokasho NK-R"/>
        <family val="1"/>
        <charset val="128"/>
      </rPr>
      <t xml:space="preserve">（ Ｉ － （ Ｉ － Ḿ ） Ａ ） </t>
    </r>
    <r>
      <rPr>
        <vertAlign val="superscript"/>
        <sz val="14"/>
        <color rgb="FFC00000"/>
        <rFont val="UD Digi Kyokasho NK-R"/>
        <family val="1"/>
        <charset val="128"/>
      </rPr>
      <t>－1</t>
    </r>
    <r>
      <rPr>
        <vertAlign val="superscript"/>
        <sz val="14"/>
        <color theme="1"/>
        <rFont val="UD Digi Kyokasho NK-R"/>
        <family val="1"/>
        <charset val="128"/>
      </rPr>
      <t xml:space="preserve"> </t>
    </r>
    <r>
      <rPr>
        <sz val="14"/>
        <color theme="1"/>
        <rFont val="UD Digi Kyokasho NK-R"/>
        <family val="1"/>
        <charset val="128"/>
      </rPr>
      <t>を</t>
    </r>
    <r>
      <rPr>
        <sz val="14"/>
        <color rgb="FFC00000"/>
        <rFont val="UD Digi Kyokasho NK-R"/>
        <family val="1"/>
        <charset val="128"/>
      </rPr>
      <t>B</t>
    </r>
    <r>
      <rPr>
        <sz val="14"/>
        <color theme="1"/>
        <rFont val="UD Digi Kyokasho NK-R"/>
        <family val="1"/>
        <charset val="128"/>
      </rPr>
      <t>と置き換える</t>
    </r>
    <rPh sb="26" eb="27">
      <t>オ</t>
    </rPh>
    <rPh sb="28" eb="29">
      <t>カ</t>
    </rPh>
    <phoneticPr fontId="1"/>
  </si>
  <si>
    <r>
      <t>X = B ( ( I -  Ḿ) F</t>
    </r>
    <r>
      <rPr>
        <vertAlign val="subscript"/>
        <sz val="14"/>
        <color theme="1"/>
        <rFont val="UD Digi Kyokasho NK-R"/>
        <family val="1"/>
        <charset val="128"/>
      </rPr>
      <t>D</t>
    </r>
    <r>
      <rPr>
        <sz val="14"/>
        <color theme="1"/>
        <rFont val="UD Digi Kyokasho NK-R"/>
        <family val="1"/>
        <charset val="128"/>
      </rPr>
      <t xml:space="preserve"> + E)</t>
    </r>
    <phoneticPr fontId="1"/>
  </si>
  <si>
    <r>
      <t>X = B F</t>
    </r>
    <r>
      <rPr>
        <vertAlign val="subscript"/>
        <sz val="14"/>
        <color theme="1"/>
        <rFont val="UD Digi Kyokasho NK-R"/>
        <family val="1"/>
        <charset val="128"/>
      </rPr>
      <t>D</t>
    </r>
    <r>
      <rPr>
        <sz val="14"/>
        <color theme="1"/>
        <rFont val="UD Digi Kyokasho NK-R"/>
        <family val="1"/>
        <charset val="128"/>
      </rPr>
      <t xml:space="preserve">  - B Ḿ F</t>
    </r>
    <r>
      <rPr>
        <vertAlign val="subscript"/>
        <sz val="14"/>
        <color theme="1"/>
        <rFont val="UD Digi Kyokasho NK-R"/>
        <family val="1"/>
        <charset val="128"/>
      </rPr>
      <t>D</t>
    </r>
    <r>
      <rPr>
        <sz val="14"/>
        <color theme="1"/>
        <rFont val="UD Digi Kyokasho NK-R"/>
        <family val="1"/>
        <charset val="128"/>
      </rPr>
      <t xml:space="preserve"> + B E</t>
    </r>
    <phoneticPr fontId="1"/>
  </si>
  <si>
    <r>
      <t xml:space="preserve">M =  </t>
    </r>
    <r>
      <rPr>
        <sz val="14"/>
        <color theme="1"/>
        <rFont val="Cambria"/>
        <family val="1"/>
      </rPr>
      <t>Ḿ</t>
    </r>
    <r>
      <rPr>
        <sz val="14"/>
        <color theme="1"/>
        <rFont val="UD デジタル 教科書体 NK-R"/>
        <family val="1"/>
        <charset val="128"/>
      </rPr>
      <t xml:space="preserve"> ( A ( B F</t>
    </r>
    <r>
      <rPr>
        <vertAlign val="subscript"/>
        <sz val="14"/>
        <color theme="1"/>
        <rFont val="UD デジタル 教科書体 NK-R"/>
        <family val="1"/>
        <charset val="128"/>
      </rPr>
      <t>D</t>
    </r>
    <r>
      <rPr>
        <sz val="14"/>
        <color theme="1"/>
        <rFont val="UD デジタル 教科書体 NK-R"/>
        <family val="1"/>
        <charset val="128"/>
      </rPr>
      <t xml:space="preserve">  - B </t>
    </r>
    <r>
      <rPr>
        <sz val="14"/>
        <color theme="1"/>
        <rFont val="Cambria"/>
        <family val="1"/>
      </rPr>
      <t>Ḿ</t>
    </r>
    <r>
      <rPr>
        <sz val="14"/>
        <color theme="1"/>
        <rFont val="UD デジタル 教科書体 NK-R"/>
        <family val="1"/>
        <charset val="128"/>
      </rPr>
      <t xml:space="preserve"> F</t>
    </r>
    <r>
      <rPr>
        <vertAlign val="subscript"/>
        <sz val="14"/>
        <color theme="1"/>
        <rFont val="UD デジタル 教科書体 NK-R"/>
        <family val="1"/>
        <charset val="128"/>
      </rPr>
      <t>D</t>
    </r>
    <r>
      <rPr>
        <sz val="14"/>
        <color theme="1"/>
        <rFont val="UD デジタル 教科書体 NK-R"/>
        <family val="1"/>
        <charset val="128"/>
      </rPr>
      <t xml:space="preserve"> + B E ) + F</t>
    </r>
    <r>
      <rPr>
        <vertAlign val="subscript"/>
        <sz val="14"/>
        <color theme="1"/>
        <rFont val="UD デジタル 教科書体 NK-R"/>
        <family val="1"/>
        <charset val="128"/>
      </rPr>
      <t>D</t>
    </r>
    <r>
      <rPr>
        <sz val="14"/>
        <color theme="1"/>
        <rFont val="UD デジタル 教科書体 NK-R"/>
        <family val="1"/>
        <charset val="128"/>
      </rPr>
      <t xml:space="preserve"> )</t>
    </r>
    <phoneticPr fontId="1"/>
  </si>
  <si>
    <r>
      <t xml:space="preserve">M =  </t>
    </r>
    <r>
      <rPr>
        <sz val="14"/>
        <color theme="1"/>
        <rFont val="Cambria"/>
        <family val="1"/>
      </rPr>
      <t>Ḿ</t>
    </r>
    <r>
      <rPr>
        <sz val="14"/>
        <color theme="1"/>
        <rFont val="UD デジタル 教科書体 NK-R"/>
        <family val="1"/>
        <charset val="128"/>
      </rPr>
      <t xml:space="preserve"> A B ( F</t>
    </r>
    <r>
      <rPr>
        <vertAlign val="subscript"/>
        <sz val="14"/>
        <color theme="1"/>
        <rFont val="UD デジタル 教科書体 NK-R"/>
        <family val="1"/>
        <charset val="128"/>
      </rPr>
      <t>D</t>
    </r>
    <r>
      <rPr>
        <sz val="14"/>
        <color theme="1"/>
        <rFont val="UD デジタル 教科書体 NK-R"/>
        <family val="1"/>
        <charset val="128"/>
      </rPr>
      <t xml:space="preserve">  -  </t>
    </r>
    <r>
      <rPr>
        <sz val="14"/>
        <color theme="1"/>
        <rFont val="Cambria"/>
        <family val="1"/>
      </rPr>
      <t>Ḿ</t>
    </r>
    <r>
      <rPr>
        <sz val="14"/>
        <color theme="1"/>
        <rFont val="UD デジタル 教科書体 NK-R"/>
        <family val="1"/>
        <charset val="128"/>
      </rPr>
      <t xml:space="preserve"> F</t>
    </r>
    <r>
      <rPr>
        <vertAlign val="subscript"/>
        <sz val="14"/>
        <color theme="1"/>
        <rFont val="UD デジタル 教科書体 NK-R"/>
        <family val="1"/>
        <charset val="128"/>
      </rPr>
      <t>D</t>
    </r>
    <r>
      <rPr>
        <sz val="14"/>
        <color theme="1"/>
        <rFont val="UD デジタル 教科書体 NK-R"/>
        <family val="1"/>
        <charset val="128"/>
      </rPr>
      <t xml:space="preserve"> + E ) + </t>
    </r>
    <r>
      <rPr>
        <sz val="14"/>
        <color theme="1"/>
        <rFont val="Calibri"/>
        <family val="1"/>
      </rPr>
      <t xml:space="preserve">Ḿ </t>
    </r>
    <r>
      <rPr>
        <sz val="14"/>
        <color theme="1"/>
        <rFont val="UD デジタル 教科書体 NK-R"/>
        <family val="1"/>
        <charset val="128"/>
      </rPr>
      <t>F</t>
    </r>
    <r>
      <rPr>
        <vertAlign val="subscript"/>
        <sz val="14"/>
        <color theme="1"/>
        <rFont val="UD デジタル 教科書体 NK-R"/>
        <family val="1"/>
        <charset val="128"/>
      </rPr>
      <t>D</t>
    </r>
    <r>
      <rPr>
        <sz val="14"/>
        <color theme="1"/>
        <rFont val="UD デジタル 教科書体 NK-R"/>
        <family val="1"/>
        <charset val="128"/>
      </rPr>
      <t xml:space="preserve"> )</t>
    </r>
    <phoneticPr fontId="1"/>
  </si>
  <si>
    <r>
      <t xml:space="preserve">M =  </t>
    </r>
    <r>
      <rPr>
        <sz val="14"/>
        <color rgb="FFC00000"/>
        <rFont val="Cambria"/>
        <family val="1"/>
      </rPr>
      <t>Ḿ</t>
    </r>
    <r>
      <rPr>
        <sz val="14"/>
        <color rgb="FFC00000"/>
        <rFont val="UD デジタル 教科書体 NK-R"/>
        <family val="1"/>
        <charset val="128"/>
      </rPr>
      <t xml:space="preserve"> A B ( ( </t>
    </r>
    <r>
      <rPr>
        <sz val="14"/>
        <color rgb="FFC00000"/>
        <rFont val="Calibri"/>
        <family val="1"/>
      </rPr>
      <t>I</t>
    </r>
    <r>
      <rPr>
        <sz val="14"/>
        <color rgb="FFC00000"/>
        <rFont val="UD デジタル 教科書体 NK-R"/>
        <family val="1"/>
        <charset val="128"/>
      </rPr>
      <t xml:space="preserve"> - </t>
    </r>
    <r>
      <rPr>
        <sz val="14"/>
        <color rgb="FFC00000"/>
        <rFont val="Cambria"/>
        <family val="1"/>
      </rPr>
      <t>Ḿ</t>
    </r>
    <r>
      <rPr>
        <sz val="14"/>
        <color rgb="FFC00000"/>
        <rFont val="UD デジタル 教科書体 NK-R"/>
        <family val="1"/>
        <charset val="128"/>
      </rPr>
      <t xml:space="preserve"> ) F</t>
    </r>
    <r>
      <rPr>
        <vertAlign val="subscript"/>
        <sz val="14"/>
        <color rgb="FFC00000"/>
        <rFont val="UD デジタル 教科書体 NK-R"/>
        <family val="1"/>
        <charset val="128"/>
      </rPr>
      <t>D</t>
    </r>
    <r>
      <rPr>
        <sz val="14"/>
        <color rgb="FFC00000"/>
        <rFont val="UD デジタル 教科書体 NK-R"/>
        <family val="1"/>
        <charset val="128"/>
      </rPr>
      <t xml:space="preserve"> + E ) + </t>
    </r>
    <r>
      <rPr>
        <sz val="14"/>
        <color rgb="FFC00000"/>
        <rFont val="Calibri"/>
        <family val="1"/>
      </rPr>
      <t xml:space="preserve">Ḿ </t>
    </r>
    <r>
      <rPr>
        <sz val="14"/>
        <color rgb="FFC00000"/>
        <rFont val="UD デジタル 教科書体 NK-R"/>
        <family val="1"/>
        <charset val="128"/>
      </rPr>
      <t>F</t>
    </r>
    <r>
      <rPr>
        <vertAlign val="subscript"/>
        <sz val="14"/>
        <color rgb="FFC00000"/>
        <rFont val="UD デジタル 教科書体 NK-R"/>
        <family val="1"/>
        <charset val="128"/>
      </rPr>
      <t>D</t>
    </r>
    <phoneticPr fontId="1"/>
  </si>
  <si>
    <t>誘発推計方法</t>
    <rPh sb="0" eb="2">
      <t>ユウハツ</t>
    </rPh>
    <rPh sb="2" eb="4">
      <t>スイケイ</t>
    </rPh>
    <rPh sb="4" eb="6">
      <t>ホウホウ</t>
    </rPh>
    <phoneticPr fontId="1"/>
  </si>
  <si>
    <t>概要</t>
    <rPh sb="0" eb="2">
      <t>ガイヨウ</t>
    </rPh>
    <phoneticPr fontId="1"/>
  </si>
  <si>
    <t>誘発</t>
    <rPh sb="0" eb="2">
      <t>ユウハツ</t>
    </rPh>
    <phoneticPr fontId="1"/>
  </si>
  <si>
    <t>このファイルのシトーの説明</t>
    <rPh sb="11" eb="13">
      <t>セツメイ</t>
    </rPh>
    <phoneticPr fontId="1"/>
  </si>
  <si>
    <t>誘発推計方法</t>
    <phoneticPr fontId="1"/>
  </si>
  <si>
    <t>02</t>
  </si>
  <si>
    <t>03</t>
  </si>
  <si>
    <t>投入係数表 
A1</t>
    <phoneticPr fontId="1"/>
  </si>
  <si>
    <r>
      <rPr>
        <sz val="14"/>
        <color rgb="FFC00000"/>
        <rFont val="UD Digi Kyokasho NK-R"/>
        <family val="1"/>
        <charset val="128"/>
        <scheme val="minor"/>
      </rPr>
      <t>逆行列係数表</t>
    </r>
    <r>
      <rPr>
        <sz val="12"/>
        <color rgb="FFC00000"/>
        <rFont val="UD Digi Kyokasho NK-R"/>
        <family val="1"/>
        <charset val="128"/>
        <scheme val="minor"/>
      </rPr>
      <t xml:space="preserve">
(  I  -  A  ) </t>
    </r>
    <r>
      <rPr>
        <vertAlign val="superscript"/>
        <sz val="12"/>
        <color rgb="FFC00000"/>
        <rFont val="UD Digi Kyokasho NK-R"/>
        <family val="1"/>
        <charset val="128"/>
        <scheme val="minor"/>
      </rPr>
      <t>-1</t>
    </r>
    <r>
      <rPr>
        <sz val="12"/>
        <color rgb="FFC00000"/>
        <rFont val="UD Digi Kyokasho NK-R"/>
        <family val="1"/>
        <charset val="128"/>
        <scheme val="minor"/>
      </rPr>
      <t xml:space="preserve">
B2</t>
    </r>
    <phoneticPr fontId="1"/>
  </si>
  <si>
    <t>生誘</t>
    <rPh sb="0" eb="1">
      <t>ナマ</t>
    </rPh>
    <rPh sb="1" eb="2">
      <t>ユウ</t>
    </rPh>
    <phoneticPr fontId="1"/>
  </si>
  <si>
    <t>生誘係</t>
    <rPh sb="0" eb="1">
      <t>ナマ</t>
    </rPh>
    <rPh sb="1" eb="2">
      <t>ユウ</t>
    </rPh>
    <rPh sb="2" eb="3">
      <t>ガカリ</t>
    </rPh>
    <phoneticPr fontId="1"/>
  </si>
  <si>
    <t>生誘依</t>
    <rPh sb="0" eb="1">
      <t>ナマ</t>
    </rPh>
    <rPh sb="1" eb="2">
      <t>ユウ</t>
    </rPh>
    <rPh sb="2" eb="3">
      <t>イ</t>
    </rPh>
    <phoneticPr fontId="1"/>
  </si>
  <si>
    <t>このファイルは23シートあり、推計のため数式等を入力したセルがあります。</t>
    <rPh sb="15" eb="17">
      <t>スイケイ</t>
    </rPh>
    <rPh sb="20" eb="22">
      <t>スウシキ</t>
    </rPh>
    <rPh sb="22" eb="23">
      <t>ナド</t>
    </rPh>
    <rPh sb="24" eb="26">
      <t>ニュウリョク</t>
    </rPh>
    <phoneticPr fontId="1"/>
  </si>
  <si>
    <r>
      <t>Ｘ ＝ ＡＸ ＋ Ｆ</t>
    </r>
    <r>
      <rPr>
        <vertAlign val="subscript"/>
        <sz val="14"/>
        <color theme="1"/>
        <rFont val="UD Digi Kyokasho NK-R"/>
        <family val="1"/>
        <charset val="128"/>
      </rPr>
      <t xml:space="preserve">D </t>
    </r>
    <r>
      <rPr>
        <sz val="14"/>
        <color theme="1"/>
        <rFont val="UD Digi Kyokasho NK-R"/>
        <family val="1"/>
        <charset val="128"/>
      </rPr>
      <t>＋ E</t>
    </r>
    <r>
      <rPr>
        <vertAlign val="subscript"/>
        <sz val="14"/>
        <color theme="1"/>
        <rFont val="UD Digi Kyokasho NK-R"/>
        <family val="1"/>
        <charset val="128"/>
      </rPr>
      <t xml:space="preserve"> </t>
    </r>
    <r>
      <rPr>
        <sz val="14"/>
        <color theme="1"/>
        <rFont val="UD Digi Kyokasho NK-R"/>
        <family val="1"/>
        <charset val="128"/>
      </rPr>
      <t xml:space="preserve">－ </t>
    </r>
    <r>
      <rPr>
        <sz val="14"/>
        <color theme="1"/>
        <rFont val="Cambria"/>
        <family val="1"/>
      </rPr>
      <t>Ḿ</t>
    </r>
    <r>
      <rPr>
        <sz val="14"/>
        <color theme="1"/>
        <rFont val="UD デジタル 教科書体 NK-R"/>
        <family val="1"/>
        <charset val="128"/>
      </rPr>
      <t xml:space="preserve"> （ ＡＸ ＋ Ｆ</t>
    </r>
    <r>
      <rPr>
        <vertAlign val="subscript"/>
        <sz val="14"/>
        <color theme="1"/>
        <rFont val="UD Digi Kyokasho NK-R"/>
        <family val="1"/>
        <charset val="128"/>
      </rPr>
      <t xml:space="preserve">D </t>
    </r>
    <r>
      <rPr>
        <sz val="14"/>
        <color theme="1"/>
        <rFont val="UD Digi Kyokasho NK-R"/>
        <family val="1"/>
        <charset val="128"/>
      </rPr>
      <t>）</t>
    </r>
    <phoneticPr fontId="1"/>
  </si>
  <si>
    <r>
      <t xml:space="preserve">逆行列係数表  ( Ｉ － ( Ｉ － </t>
    </r>
    <r>
      <rPr>
        <sz val="11"/>
        <color theme="1"/>
        <rFont val="Calibri"/>
        <family val="2"/>
      </rPr>
      <t>Ḿ</t>
    </r>
    <r>
      <rPr>
        <sz val="11"/>
        <color theme="1"/>
        <rFont val="UD Digi Kyokasho NK-R"/>
        <family val="2"/>
        <charset val="128"/>
        <scheme val="minor"/>
      </rPr>
      <t xml:space="preserve"> ) Ａ ) </t>
    </r>
    <r>
      <rPr>
        <vertAlign val="superscript"/>
        <sz val="11"/>
        <color theme="1"/>
        <rFont val="UD Digi Kyokasho NK-R"/>
        <family val="1"/>
        <charset val="128"/>
        <scheme val="minor"/>
      </rPr>
      <t>－１</t>
    </r>
    <phoneticPr fontId="1"/>
  </si>
  <si>
    <r>
      <rPr>
        <sz val="12"/>
        <color rgb="FFC00000"/>
        <rFont val="Calibri"/>
        <family val="1"/>
      </rPr>
      <t>Ḿ</t>
    </r>
    <r>
      <rPr>
        <sz val="12"/>
        <color rgb="FFC00000"/>
        <rFont val="UD Digi Kyokasho NK-R"/>
        <family val="1"/>
        <charset val="128"/>
        <scheme val="minor"/>
      </rPr>
      <t xml:space="preserve"> A1 B1 </t>
    </r>
    <phoneticPr fontId="1"/>
  </si>
  <si>
    <r>
      <t xml:space="preserve">V B1 ( I - </t>
    </r>
    <r>
      <rPr>
        <sz val="11"/>
        <color theme="1"/>
        <rFont val="Calibri"/>
        <family val="2"/>
      </rPr>
      <t>Ḿ</t>
    </r>
    <r>
      <rPr>
        <sz val="11"/>
        <color theme="1"/>
        <rFont val="UD Digi Kyokasho NK-R"/>
        <family val="2"/>
        <charset val="128"/>
        <scheme val="minor"/>
      </rPr>
      <t xml:space="preserve"> )</t>
    </r>
    <phoneticPr fontId="1"/>
  </si>
  <si>
    <r>
      <rPr>
        <sz val="11"/>
        <color theme="1"/>
        <rFont val="Calibri"/>
        <family val="2"/>
      </rPr>
      <t>Ḿ</t>
    </r>
    <r>
      <rPr>
        <sz val="11"/>
        <color theme="1"/>
        <rFont val="UD Digi Kyokasho NK-R"/>
        <family val="2"/>
        <charset val="128"/>
        <scheme val="minor"/>
      </rPr>
      <t xml:space="preserve"> A1 B1</t>
    </r>
    <phoneticPr fontId="1"/>
  </si>
  <si>
    <r>
      <rPr>
        <sz val="11"/>
        <color theme="1"/>
        <rFont val="Calibri"/>
        <family val="2"/>
      </rPr>
      <t>Ḿ</t>
    </r>
    <r>
      <rPr>
        <sz val="11"/>
        <color theme="1"/>
        <rFont val="UD Digi Kyokasho NK-R"/>
        <family val="2"/>
        <charset val="128"/>
        <scheme val="minor"/>
      </rPr>
      <t xml:space="preserve"> A1 B1 ( I - </t>
    </r>
    <r>
      <rPr>
        <sz val="11"/>
        <color theme="1"/>
        <rFont val="Calibri"/>
        <family val="2"/>
      </rPr>
      <t>Ḿ</t>
    </r>
    <r>
      <rPr>
        <sz val="11"/>
        <color theme="1"/>
        <rFont val="UD Digi Kyokasho NK-R"/>
        <family val="2"/>
        <charset val="128"/>
        <scheme val="minor"/>
      </rPr>
      <t xml:space="preserve"> ) + </t>
    </r>
    <r>
      <rPr>
        <sz val="11"/>
        <color theme="1"/>
        <rFont val="Calibri"/>
        <family val="2"/>
      </rPr>
      <t>Ḿ</t>
    </r>
    <phoneticPr fontId="1"/>
  </si>
  <si>
    <t>Ḿ</t>
    <phoneticPr fontId="1"/>
  </si>
  <si>
    <t>=MINVERSE(I!D4:F6-'A1'!D4:F6)</t>
    <phoneticPr fontId="1"/>
  </si>
  <si>
    <t>第１次産業</t>
    <rPh sb="0" eb="1">
      <t>ダイ</t>
    </rPh>
    <rPh sb="2" eb="3">
      <t>ジ</t>
    </rPh>
    <rPh sb="3" eb="5">
      <t>サンギョウ</t>
    </rPh>
    <phoneticPr fontId="38"/>
  </si>
  <si>
    <t>第２次産業</t>
    <rPh sb="0" eb="1">
      <t>ダイ</t>
    </rPh>
    <rPh sb="2" eb="3">
      <t>ジ</t>
    </rPh>
    <rPh sb="3" eb="5">
      <t>サンギョウ</t>
    </rPh>
    <phoneticPr fontId="38"/>
  </si>
  <si>
    <t>第３次産業</t>
    <rPh sb="0" eb="1">
      <t>ダイ</t>
    </rPh>
    <rPh sb="2" eb="3">
      <t>ジ</t>
    </rPh>
    <rPh sb="3" eb="5">
      <t>サンギョウ</t>
    </rPh>
    <phoneticPr fontId="38"/>
  </si>
  <si>
    <t xml:space="preserve"> 取引基本表
(生産者価格評価表)
X3</t>
    <phoneticPr fontId="1"/>
  </si>
  <si>
    <t>国内総固定資本形成</t>
  </si>
  <si>
    <t>='X3'!D4/'X3'!D$15</t>
    <phoneticPr fontId="1"/>
  </si>
  <si>
    <t>=+'X3'!H4/'X3'!H$7</t>
    <phoneticPr fontId="1"/>
  </si>
  <si>
    <r>
      <t>=MINVERSE(I!D4:F6-MMULT(I!D4:F6-</t>
    </r>
    <r>
      <rPr>
        <b/>
        <sz val="14"/>
        <color rgb="FF0070C0"/>
        <rFont val="Calibri"/>
        <family val="1"/>
      </rPr>
      <t>Ḿ!D4:F6,'A1'!D4:F6))</t>
    </r>
    <phoneticPr fontId="1"/>
  </si>
  <si>
    <t>=+生誘!D4/'X3'!H$7</t>
    <phoneticPr fontId="1"/>
  </si>
  <si>
    <t>=生誘!D4/生誘!$K4</t>
    <phoneticPr fontId="1"/>
  </si>
  <si>
    <t>計</t>
    <rPh sb="0" eb="1">
      <t>ケイ</t>
    </rPh>
    <phoneticPr fontId="1"/>
  </si>
  <si>
    <t>=+'X3'!D14/'X3'!D15</t>
    <phoneticPr fontId="1"/>
  </si>
  <si>
    <t>=MMULT(V!D4:F6,'B1'!D4:F6)</t>
    <phoneticPr fontId="1"/>
  </si>
  <si>
    <r>
      <t>=MMULT(MMULT('B1'!D4:F6,I!D4:F6-</t>
    </r>
    <r>
      <rPr>
        <sz val="14"/>
        <color rgb="FF0070C0"/>
        <rFont val="Calibri"/>
        <family val="1"/>
      </rPr>
      <t>Ḿ!D4:F6),'X3'!H4:L6)</t>
    </r>
    <phoneticPr fontId="1"/>
  </si>
  <si>
    <t>H</t>
    <phoneticPr fontId="1"/>
  </si>
  <si>
    <t>L</t>
    <phoneticPr fontId="1"/>
  </si>
  <si>
    <t>P</t>
    <phoneticPr fontId="1"/>
  </si>
  <si>
    <t>O</t>
    <phoneticPr fontId="1"/>
  </si>
  <si>
    <t>=MMULT('VB1'!D4:F6,X!O4:P6)</t>
    <phoneticPr fontId="1"/>
  </si>
  <si>
    <t xml:space="preserve">最終需要項目別
輸入誘発額 </t>
    <phoneticPr fontId="1"/>
  </si>
  <si>
    <r>
      <t>=MMULT('VB1(I-</t>
    </r>
    <r>
      <rPr>
        <sz val="14"/>
        <color rgb="FF0070C0"/>
        <rFont val="Calibri"/>
        <family val="1"/>
      </rPr>
      <t>Ḿ)'!D4:F6,'X3'!H4:L6)</t>
    </r>
    <phoneticPr fontId="1"/>
  </si>
  <si>
    <r>
      <t>=MMULT(</t>
    </r>
    <r>
      <rPr>
        <sz val="14"/>
        <color rgb="FF0070C0"/>
        <rFont val="Calibri"/>
        <family val="1"/>
      </rPr>
      <t>ḾA1B1!D4:F6,I!D4:F6-Ḿ!D4:F6)+Ḿ!D4:F6</t>
    </r>
    <phoneticPr fontId="1"/>
  </si>
  <si>
    <r>
      <t>=MMULT(MMULT(</t>
    </r>
    <r>
      <rPr>
        <sz val="14"/>
        <color rgb="FF0070C0"/>
        <rFont val="Calibri"/>
        <family val="1"/>
      </rPr>
      <t>Ḿ!D4:F6,'A1'!D4:F6),'B1'!D4:F6)</t>
    </r>
    <phoneticPr fontId="1"/>
  </si>
  <si>
    <r>
      <t>=MMULT('VB1'!D4:F6,I!D4:F6-</t>
    </r>
    <r>
      <rPr>
        <sz val="16"/>
        <color rgb="FF0070C0"/>
        <rFont val="Calibri"/>
        <family val="1"/>
      </rPr>
      <t>Ḿ!D4:F6)</t>
    </r>
    <phoneticPr fontId="1"/>
  </si>
  <si>
    <t>生産等誘発推計方法</t>
    <rPh sb="0" eb="2">
      <t>セイサン</t>
    </rPh>
    <rPh sb="2" eb="3">
      <t>ナド</t>
    </rPh>
    <rPh sb="3" eb="5">
      <t>ユウハツ</t>
    </rPh>
    <rPh sb="5" eb="7">
      <t>スイケイ</t>
    </rPh>
    <rPh sb="7" eb="9">
      <t>ホウホウ</t>
    </rPh>
    <phoneticPr fontId="1"/>
  </si>
  <si>
    <t>=MMULT('B1'!D4:F6,'X3'!O4:P6)</t>
    <phoneticPr fontId="1"/>
  </si>
  <si>
    <t>=+生誘!I4/'X3'!O$7</t>
    <phoneticPr fontId="1"/>
  </si>
  <si>
    <t>=+粗誘!D4/'X3'!H$7</t>
    <phoneticPr fontId="1"/>
  </si>
  <si>
    <t>=+粗誘!I4/'X3'!O$7</t>
    <phoneticPr fontId="1"/>
  </si>
  <si>
    <t>=IF(粗誘!$K4=0,0,粗誘!D4/粗誘!$K4)</t>
    <phoneticPr fontId="1"/>
  </si>
  <si>
    <t>=+入誘!D4/'X3'!H$7</t>
    <phoneticPr fontId="1"/>
  </si>
  <si>
    <t>=+入誘!I4/'X3'!O$7</t>
    <phoneticPr fontId="1"/>
  </si>
  <si>
    <t>R</t>
    <phoneticPr fontId="1"/>
  </si>
  <si>
    <t>=IF(入誘!$K4=0,0,入誘!D4/入誘!$K4)</t>
    <phoneticPr fontId="1"/>
  </si>
  <si>
    <r>
      <t>=MMULT(</t>
    </r>
    <r>
      <rPr>
        <sz val="14"/>
        <color rgb="FF0070C0"/>
        <rFont val="Calibri"/>
        <family val="1"/>
      </rPr>
      <t>ḾA1B1!D4:F6,X!O4:P6)</t>
    </r>
    <phoneticPr fontId="1"/>
  </si>
  <si>
    <t>=-'X3'!$V4/(@MMULT('A1'!$D4:$F4,'X3'!$X$4:$X$6)+'X3'!$M4)</t>
    <phoneticPr fontId="1"/>
  </si>
  <si>
    <r>
      <t>=MMULT('</t>
    </r>
    <r>
      <rPr>
        <sz val="14"/>
        <color rgb="FF0070C0"/>
        <rFont val="Calibri"/>
        <family val="1"/>
      </rPr>
      <t>Ḿ</t>
    </r>
    <r>
      <rPr>
        <sz val="14"/>
        <color rgb="FF0070C0"/>
        <rFont val="UD Digi Kyokasho NK-R"/>
        <family val="1"/>
      </rPr>
      <t>A1B1(I-</t>
    </r>
    <r>
      <rPr>
        <sz val="14"/>
        <color rgb="FF0070C0"/>
        <rFont val="Calibri"/>
        <family val="1"/>
      </rPr>
      <t>Ḿ</t>
    </r>
    <r>
      <rPr>
        <sz val="14"/>
        <color rgb="FF0070C0"/>
        <rFont val="UD Digi Kyokasho NK-R"/>
        <family val="1"/>
      </rPr>
      <t>)+</t>
    </r>
    <r>
      <rPr>
        <sz val="14"/>
        <color rgb="FF0070C0"/>
        <rFont val="Calibri"/>
        <family val="1"/>
      </rPr>
      <t>Ḿ</t>
    </r>
    <r>
      <rPr>
        <sz val="14"/>
        <color rgb="FF0070C0"/>
        <rFont val="UD Digi Kyokasho NK-R"/>
        <family val="1"/>
      </rPr>
      <t>'!D4:F6,X!H4:L6)</t>
    </r>
    <phoneticPr fontId="1"/>
  </si>
  <si>
    <r>
      <t xml:space="preserve">逆行列係数表
( Ｉ － ( Ｉ － </t>
    </r>
    <r>
      <rPr>
        <sz val="12"/>
        <color rgb="FFC00000"/>
        <rFont val="Calibri"/>
        <family val="1"/>
      </rPr>
      <t>Ḿ</t>
    </r>
    <r>
      <rPr>
        <sz val="12"/>
        <color rgb="FFC00000"/>
        <rFont val="UD Digi Kyokasho NK-R"/>
        <family val="1"/>
        <charset val="128"/>
      </rPr>
      <t xml:space="preserve"> ) Ａ ) </t>
    </r>
    <r>
      <rPr>
        <vertAlign val="superscript"/>
        <sz val="12"/>
        <color rgb="FFC00000"/>
        <rFont val="UD Digi Kyokasho NK-R"/>
        <family val="1"/>
        <charset val="128"/>
      </rPr>
      <t>－１</t>
    </r>
    <r>
      <rPr>
        <sz val="12"/>
        <color rgb="FFC00000"/>
        <rFont val="UD Digi Kyokasho NK-R"/>
        <family val="1"/>
        <charset val="128"/>
      </rPr>
      <t xml:space="preserve">
B1</t>
    </r>
    <phoneticPr fontId="1"/>
  </si>
  <si>
    <t xml:space="preserve">最終需要項目別
輸入誘発係数 </t>
    <phoneticPr fontId="1"/>
  </si>
  <si>
    <t>最終需要項目別
生産誘発額</t>
    <phoneticPr fontId="1"/>
  </si>
  <si>
    <t>最終需要項目別
生産誘発係数</t>
    <rPh sb="12" eb="14">
      <t>ケイスウ</t>
    </rPh>
    <phoneticPr fontId="1"/>
  </si>
  <si>
    <t>最終需要項目別
生産誘発依存度</t>
    <phoneticPr fontId="1"/>
  </si>
  <si>
    <t>最終需要項目別
粗付加価値誘発額</t>
    <phoneticPr fontId="1"/>
  </si>
  <si>
    <t xml:space="preserve">最終需要項目別
粗付加価値誘発係数 </t>
    <phoneticPr fontId="1"/>
  </si>
  <si>
    <t xml:space="preserve">最終需要項目別
粗付加価値誘発依存度 </t>
    <phoneticPr fontId="1"/>
  </si>
  <si>
    <t xml:space="preserve">最終需要項目別
輸入誘発依存度 </t>
    <phoneticPr fontId="1"/>
  </si>
  <si>
    <r>
      <t xml:space="preserve"> </t>
    </r>
    <r>
      <rPr>
        <sz val="12"/>
        <color rgb="FFC00000"/>
        <rFont val="Calibri"/>
        <family val="1"/>
      </rPr>
      <t>Ḿ</t>
    </r>
    <r>
      <rPr>
        <sz val="12"/>
        <color rgb="FFC00000"/>
        <rFont val="UD Digi Kyokasho NK-R"/>
        <family val="1"/>
        <charset val="128"/>
        <scheme val="minor"/>
      </rPr>
      <t xml:space="preserve"> A1 B1 ( I - </t>
    </r>
    <r>
      <rPr>
        <sz val="12"/>
        <color rgb="FFC00000"/>
        <rFont val="Calibri"/>
        <family val="1"/>
      </rPr>
      <t>Ḿ</t>
    </r>
    <r>
      <rPr>
        <sz val="12"/>
        <color rgb="FFC00000"/>
        <rFont val="UD Digi Kyokasho NK-R"/>
        <family val="1"/>
        <charset val="128"/>
        <scheme val="minor"/>
      </rPr>
      <t xml:space="preserve"> ) + </t>
    </r>
    <r>
      <rPr>
        <sz val="12"/>
        <color rgb="FFC00000"/>
        <rFont val="Calibri"/>
        <family val="1"/>
      </rPr>
      <t>Ḿ</t>
    </r>
    <r>
      <rPr>
        <sz val="12"/>
        <color rgb="FFC00000"/>
        <rFont val="UD Digi Kyokasho NK-R"/>
        <family val="1"/>
        <charset val="128"/>
        <scheme val="minor"/>
      </rPr>
      <t xml:space="preserve"> </t>
    </r>
    <phoneticPr fontId="1"/>
  </si>
  <si>
    <r>
      <t xml:space="preserve">V B1 ( I - </t>
    </r>
    <r>
      <rPr>
        <sz val="12"/>
        <color rgb="FFC00000"/>
        <rFont val="Calibri"/>
        <family val="1"/>
      </rPr>
      <t>Ḿ</t>
    </r>
    <r>
      <rPr>
        <sz val="12"/>
        <color rgb="FFC00000"/>
        <rFont val="UD Digi Kyokasho NK-R"/>
        <family val="1"/>
        <charset val="128"/>
        <scheme val="minor"/>
      </rPr>
      <t xml:space="preserve"> ) </t>
    </r>
    <phoneticPr fontId="1"/>
  </si>
  <si>
    <t>粗付加価値率を
対角要素とする行列
V</t>
    <phoneticPr fontId="1"/>
  </si>
  <si>
    <r>
      <rPr>
        <b/>
        <sz val="12"/>
        <color rgb="FFC00000"/>
        <rFont val="UD Digi Kyokasho NK-R"/>
        <family val="1"/>
        <charset val="128"/>
        <scheme val="minor"/>
      </rPr>
      <t>移輸入</t>
    </r>
    <r>
      <rPr>
        <sz val="12"/>
        <color rgb="FFC00000"/>
        <rFont val="UD Digi Kyokasho NK-R"/>
        <family val="1"/>
        <charset val="128"/>
        <scheme val="minor"/>
      </rPr>
      <t xml:space="preserve">係数を
対角要素とする行列
</t>
    </r>
    <r>
      <rPr>
        <sz val="12"/>
        <color rgb="FFC00000"/>
        <rFont val="Calibri"/>
        <family val="1"/>
      </rPr>
      <t>Ḿ</t>
    </r>
    <r>
      <rPr>
        <sz val="12"/>
        <color rgb="FFC00000"/>
        <rFont val="UD Digi Kyokasho NK-R"/>
        <family val="1"/>
        <charset val="128"/>
        <scheme val="minor"/>
      </rPr>
      <t xml:space="preserve"> = </t>
    </r>
    <r>
      <rPr>
        <sz val="12"/>
        <color rgb="FFC00000"/>
        <rFont val="Calibri"/>
        <family val="1"/>
      </rPr>
      <t>M / ( A X + F</t>
    </r>
    <r>
      <rPr>
        <vertAlign val="subscript"/>
        <sz val="12"/>
        <color rgb="FFC00000"/>
        <rFont val="Calibri"/>
        <family val="2"/>
      </rPr>
      <t>D</t>
    </r>
    <r>
      <rPr>
        <sz val="12"/>
        <color rgb="FFC00000"/>
        <rFont val="Calibri"/>
        <family val="1"/>
      </rPr>
      <t xml:space="preserve"> )</t>
    </r>
    <rPh sb="0" eb="1">
      <t>ウツ</t>
    </rPh>
    <phoneticPr fontId="1"/>
  </si>
  <si>
    <t>国内総固定
資本形成</t>
    <phoneticPr fontId="1"/>
  </si>
  <si>
    <t>一般政府
消費支出</t>
    <phoneticPr fontId="1"/>
  </si>
  <si>
    <t>X３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</si>
</sst>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0.000000"/>
    <numFmt numFmtId="177" formatCode="#,##0_ ;[Red]\-#,##0\ "/>
    <numFmt numFmtId="178" formatCode="0.0000"/>
    <numFmt numFmtId="179" formatCode="0.0000_ ;[Red]\-0.0000\ "/>
    <numFmt numFmtId="180" formatCode="#,##0.0000_ ;[Red]\-#,##0.0000\ "/>
    <numFmt numFmtId="181" formatCode="#,##0_ "/>
  </numFmts>
  <fonts count="69" x14ac:knownFonts="1">
    <font>
      <sz val="11"/>
      <color theme="1"/>
      <name val="UD Digi Kyokasho NK-R"/>
      <family val="2"/>
      <charset val="128"/>
      <scheme val="minor"/>
    </font>
    <font>
      <sz val="6"/>
      <name val="UD Digi Kyokasho NK-R"/>
      <family val="2"/>
      <charset val="128"/>
      <scheme val="minor"/>
    </font>
    <font>
      <sz val="10"/>
      <color theme="1"/>
      <name val="UD Digi Kyokasho NK-R"/>
      <family val="1"/>
      <charset val="128"/>
    </font>
    <font>
      <sz val="12"/>
      <color rgb="FFC00000"/>
      <name val="UD Digi Kyokasho NK-R"/>
      <family val="1"/>
      <charset val="128"/>
    </font>
    <font>
      <sz val="12"/>
      <color rgb="FFC00000"/>
      <name val="UD Digi Kyokasho NK-R"/>
      <family val="2"/>
      <charset val="128"/>
      <scheme val="minor"/>
    </font>
    <font>
      <sz val="10"/>
      <color theme="1"/>
      <name val="UD Digi Kyokasho NK-R"/>
      <family val="1"/>
      <charset val="128"/>
      <scheme val="minor"/>
    </font>
    <font>
      <b/>
      <sz val="10"/>
      <color theme="1"/>
      <name val="UD Digi Kyokasho NK-R"/>
      <family val="1"/>
      <charset val="128"/>
    </font>
    <font>
      <sz val="10"/>
      <color rgb="FF0070C0"/>
      <name val="UD Digi Kyokasho NK-R"/>
      <family val="1"/>
      <charset val="128"/>
    </font>
    <font>
      <sz val="11"/>
      <color rgb="FFC00000"/>
      <name val="UD Digi Kyokasho NK-R"/>
      <family val="1"/>
      <charset val="128"/>
      <scheme val="minor"/>
    </font>
    <font>
      <sz val="11"/>
      <color rgb="FFC00000"/>
      <name val="UD Digi Kyokasho NK-R"/>
      <family val="1"/>
      <charset val="128"/>
    </font>
    <font>
      <sz val="12"/>
      <color rgb="FFC00000"/>
      <name val="UD Digi Kyokasho NK-R"/>
      <family val="1"/>
      <charset val="128"/>
      <scheme val="minor"/>
    </font>
    <font>
      <sz val="14"/>
      <color rgb="FFC00000"/>
      <name val="UD Digi Kyokasho NK-R"/>
      <family val="1"/>
      <charset val="128"/>
      <scheme val="minor"/>
    </font>
    <font>
      <vertAlign val="superscript"/>
      <sz val="12"/>
      <color rgb="FFC00000"/>
      <name val="UD Digi Kyokasho NK-R"/>
      <family val="1"/>
      <charset val="128"/>
      <scheme val="minor"/>
    </font>
    <font>
      <vertAlign val="superscript"/>
      <sz val="11"/>
      <color theme="1"/>
      <name val="UD Digi Kyokasho NK-R"/>
      <family val="1"/>
      <charset val="128"/>
      <scheme val="minor"/>
    </font>
    <font>
      <sz val="10"/>
      <color theme="0" tint="-0.499984740745262"/>
      <name val="UD Digi Kyokasho NK-R"/>
      <family val="2"/>
      <charset val="128"/>
      <scheme val="minor"/>
    </font>
    <font>
      <b/>
      <sz val="11"/>
      <name val="UD Digi Kyokasho NK-R"/>
      <family val="1"/>
      <charset val="128"/>
    </font>
    <font>
      <sz val="14"/>
      <color rgb="FFC00000"/>
      <name val="UD Digi Kyokasho NK-R"/>
      <family val="1"/>
      <charset val="128"/>
    </font>
    <font>
      <sz val="11"/>
      <color theme="1"/>
      <name val="UD Digi Kyokasho NK-R"/>
      <family val="1"/>
      <charset val="128"/>
    </font>
    <font>
      <sz val="14"/>
      <color theme="1"/>
      <name val="UD Digi Kyokasho NK-R"/>
      <family val="1"/>
      <charset val="128"/>
    </font>
    <font>
      <sz val="18"/>
      <color theme="1"/>
      <name val="UD Digi Kyokasho NK-R"/>
      <family val="1"/>
      <charset val="128"/>
    </font>
    <font>
      <vertAlign val="subscript"/>
      <sz val="14"/>
      <color theme="1"/>
      <name val="UD Digi Kyokasho NK-R"/>
      <family val="1"/>
      <charset val="128"/>
    </font>
    <font>
      <vertAlign val="subscript"/>
      <sz val="14"/>
      <color rgb="FFC00000"/>
      <name val="UD Digi Kyokasho NK-R"/>
      <family val="1"/>
      <charset val="128"/>
    </font>
    <font>
      <vertAlign val="superscript"/>
      <sz val="14"/>
      <color theme="1"/>
      <name val="UD Digi Kyokasho NK-R"/>
      <family val="1"/>
      <charset val="128"/>
    </font>
    <font>
      <vertAlign val="superscript"/>
      <sz val="14"/>
      <color rgb="FFC00000"/>
      <name val="UD Digi Kyokasho NK-R"/>
      <family val="1"/>
      <charset val="128"/>
    </font>
    <font>
      <sz val="14"/>
      <color theme="1"/>
      <name val="Cambria"/>
      <family val="1"/>
    </font>
    <font>
      <sz val="14"/>
      <color theme="1"/>
      <name val="UD デジタル 教科書体 NK-R"/>
      <family val="1"/>
      <charset val="128"/>
    </font>
    <font>
      <vertAlign val="subscript"/>
      <sz val="14"/>
      <color theme="1"/>
      <name val="UD デジタル 教科書体 NK-R"/>
      <family val="1"/>
      <charset val="128"/>
    </font>
    <font>
      <sz val="14"/>
      <color theme="1"/>
      <name val="Calibri"/>
      <family val="1"/>
    </font>
    <font>
      <sz val="14"/>
      <color rgb="FFC00000"/>
      <name val="Cambria"/>
      <family val="1"/>
    </font>
    <font>
      <sz val="14"/>
      <color rgb="FFC00000"/>
      <name val="UD デジタル 教科書体 NK-R"/>
      <family val="1"/>
      <charset val="128"/>
    </font>
    <font>
      <sz val="14"/>
      <color rgb="FFC00000"/>
      <name val="Calibri"/>
      <family val="1"/>
    </font>
    <font>
      <vertAlign val="subscript"/>
      <sz val="14"/>
      <color rgb="FFC00000"/>
      <name val="UD デジタル 教科書体 NK-R"/>
      <family val="1"/>
      <charset val="128"/>
    </font>
    <font>
      <sz val="10"/>
      <name val="UD Digi Kyokasho NK-R"/>
      <family val="2"/>
      <charset val="128"/>
      <scheme val="minor"/>
    </font>
    <font>
      <sz val="10"/>
      <name val="UD Digi Kyokasho NK-R"/>
      <family val="1"/>
      <charset val="128"/>
    </font>
    <font>
      <sz val="14"/>
      <color theme="1"/>
      <name val="游ゴシック"/>
      <family val="3"/>
      <charset val="128"/>
    </font>
    <font>
      <sz val="11"/>
      <color theme="1"/>
      <name val="Calibri"/>
      <family val="2"/>
    </font>
    <font>
      <sz val="12"/>
      <color rgb="FFC00000"/>
      <name val="Calibri"/>
      <family val="1"/>
    </font>
    <font>
      <b/>
      <sz val="14"/>
      <color rgb="FF0070C0"/>
      <name val="UD Digi Kyokasho NK-R"/>
      <family val="1"/>
      <charset val="128"/>
    </font>
    <font>
      <sz val="11"/>
      <color rgb="FF0000FF"/>
      <name val="UD Digi Kyokasho NK-R"/>
      <family val="2"/>
      <charset val="128"/>
      <scheme val="minor"/>
    </font>
    <font>
      <sz val="10"/>
      <color theme="0" tint="-0.499984740745262"/>
      <name val="UD Digi Kyokasho NK-R"/>
      <family val="1"/>
      <charset val="128"/>
    </font>
    <font>
      <b/>
      <sz val="10"/>
      <color theme="0" tint="-0.499984740745262"/>
      <name val="UD Digi Kyokasho NK-R"/>
      <family val="1"/>
      <charset val="128"/>
    </font>
    <font>
      <sz val="11"/>
      <color rgb="FFC00000"/>
      <name val="UD Digi Kyokasho NK-R"/>
      <family val="2"/>
      <charset val="128"/>
      <scheme val="minor"/>
    </font>
    <font>
      <sz val="11"/>
      <color theme="1"/>
      <name val="UD Digi Kyokasho NK-R"/>
      <family val="1"/>
      <charset val="128"/>
      <scheme val="minor"/>
    </font>
    <font>
      <sz val="11"/>
      <name val="UD Digi Kyokasho NK-R"/>
      <family val="1"/>
      <charset val="128"/>
    </font>
    <font>
      <sz val="11"/>
      <color rgb="FF0070C0"/>
      <name val="UD Digi Kyokasho NK-R"/>
      <family val="1"/>
      <charset val="128"/>
    </font>
    <font>
      <b/>
      <sz val="11"/>
      <color rgb="FF0070C0"/>
      <name val="UD Digi Kyokasho NK-R"/>
      <family val="1"/>
      <charset val="128"/>
    </font>
    <font>
      <b/>
      <sz val="14"/>
      <color rgb="FF0070C0"/>
      <name val="Calibri"/>
      <family val="1"/>
    </font>
    <font>
      <sz val="11"/>
      <color rgb="FF0070C0"/>
      <name val="UD Digi Kyokasho NK-R"/>
      <family val="1"/>
      <charset val="128"/>
      <scheme val="minor"/>
    </font>
    <font>
      <sz val="11"/>
      <color rgb="FFFF0000"/>
      <name val="UD Digi Kyokasho NK-R"/>
      <family val="1"/>
      <charset val="128"/>
    </font>
    <font>
      <sz val="11"/>
      <color theme="0" tint="-0.499984740745262"/>
      <name val="UD Digi Kyokasho NK-R"/>
      <family val="1"/>
      <charset val="128"/>
    </font>
    <font>
      <b/>
      <sz val="11"/>
      <color theme="0" tint="-0.499984740745262"/>
      <name val="UD Digi Kyokasho NK-R"/>
      <family val="1"/>
      <charset val="128"/>
    </font>
    <font>
      <b/>
      <sz val="11"/>
      <color theme="1"/>
      <name val="UD Digi Kyokasho NK-R"/>
      <family val="1"/>
      <charset val="128"/>
    </font>
    <font>
      <sz val="14"/>
      <color rgb="FF0070C0"/>
      <name val="UD Digi Kyokasho NK-R"/>
      <family val="1"/>
      <charset val="128"/>
      <scheme val="minor"/>
    </font>
    <font>
      <sz val="14"/>
      <color rgb="FF0070C0"/>
      <name val="Calibri"/>
      <family val="1"/>
    </font>
    <font>
      <sz val="11"/>
      <color theme="0" tint="-0.499984740745262"/>
      <name val="UD Digi Kyokasho NK-R"/>
      <family val="2"/>
      <charset val="128"/>
      <scheme val="minor"/>
    </font>
    <font>
      <sz val="10"/>
      <color rgb="FF0070C0"/>
      <name val="UD Digi Kyokasho NK-R"/>
      <family val="1"/>
      <charset val="128"/>
      <scheme val="minor"/>
    </font>
    <font>
      <b/>
      <sz val="10"/>
      <color rgb="FF0070C0"/>
      <name val="UD Digi Kyokasho NK-R"/>
      <family val="1"/>
      <charset val="128"/>
      <scheme val="minor"/>
    </font>
    <font>
      <sz val="16"/>
      <color rgb="FF0070C0"/>
      <name val="UD Digi Kyokasho NK-R"/>
      <family val="1"/>
      <charset val="128"/>
      <scheme val="minor"/>
    </font>
    <font>
      <b/>
      <sz val="11"/>
      <color rgb="FF0070C0"/>
      <name val="UD Digi Kyokasho NK-R"/>
      <family val="1"/>
      <charset val="128"/>
      <scheme val="minor"/>
    </font>
    <font>
      <sz val="14"/>
      <color theme="1"/>
      <name val="UD Digi Kyokasho NK-R"/>
      <family val="1"/>
      <charset val="128"/>
      <scheme val="minor"/>
    </font>
    <font>
      <sz val="14"/>
      <color rgb="FF0070C0"/>
      <name val="UD Digi Kyokasho NK-R"/>
      <family val="1"/>
    </font>
    <font>
      <sz val="11"/>
      <color theme="0" tint="-0.34998626667073579"/>
      <name val="UD Digi Kyokasho NK-R"/>
      <family val="1"/>
      <charset val="128"/>
      <scheme val="minor"/>
    </font>
    <font>
      <sz val="16"/>
      <color rgb="FF0070C0"/>
      <name val="Calibri"/>
      <family val="1"/>
    </font>
    <font>
      <b/>
      <sz val="11"/>
      <color theme="1"/>
      <name val="UD Digi Kyokasho NK-R"/>
      <family val="1"/>
      <charset val="128"/>
      <scheme val="minor"/>
    </font>
    <font>
      <b/>
      <sz val="14"/>
      <color theme="1"/>
      <name val="UD Digi Kyokasho NK-R"/>
      <family val="1"/>
      <charset val="128"/>
      <scheme val="minor"/>
    </font>
    <font>
      <sz val="14"/>
      <color theme="1"/>
      <name val="UD Digi Kyokasho NK-R"/>
      <family val="2"/>
      <charset val="128"/>
      <scheme val="minor"/>
    </font>
    <font>
      <vertAlign val="superscript"/>
      <sz val="12"/>
      <color rgb="FFC00000"/>
      <name val="UD Digi Kyokasho NK-R"/>
      <family val="1"/>
      <charset val="128"/>
    </font>
    <font>
      <b/>
      <sz val="12"/>
      <color rgb="FFC00000"/>
      <name val="UD Digi Kyokasho NK-R"/>
      <family val="1"/>
      <charset val="128"/>
      <scheme val="minor"/>
    </font>
    <font>
      <vertAlign val="subscript"/>
      <sz val="12"/>
      <color rgb="FFC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5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0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0" borderId="0" xfId="0" applyFont="1">
      <alignment vertical="center"/>
    </xf>
    <xf numFmtId="178" fontId="2" fillId="0" borderId="0" xfId="0" applyNumberFormat="1" applyFont="1">
      <alignment vertical="center"/>
    </xf>
    <xf numFmtId="0" fontId="5" fillId="0" borderId="0" xfId="0" applyFont="1">
      <alignment vertical="center"/>
    </xf>
    <xf numFmtId="0" fontId="3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center" wrapText="1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177" fontId="2" fillId="0" borderId="0" xfId="0" applyNumberFormat="1" applyFont="1" applyFill="1" applyAlignment="1">
      <alignment vertical="center" shrinkToFit="1"/>
    </xf>
    <xf numFmtId="177" fontId="7" fillId="0" borderId="0" xfId="0" applyNumberFormat="1" applyFont="1" applyFill="1" applyBorder="1" applyAlignment="1">
      <alignment vertical="center" shrinkToFit="1"/>
    </xf>
    <xf numFmtId="177" fontId="7" fillId="0" borderId="18" xfId="0" applyNumberFormat="1" applyFont="1" applyFill="1" applyBorder="1" applyAlignment="1">
      <alignment vertical="center" shrinkToFit="1"/>
    </xf>
    <xf numFmtId="177" fontId="7" fillId="0" borderId="19" xfId="0" applyNumberFormat="1" applyFont="1" applyFill="1" applyBorder="1" applyAlignment="1">
      <alignment vertical="center" shrinkToFit="1"/>
    </xf>
    <xf numFmtId="177" fontId="7" fillId="0" borderId="21" xfId="0" applyNumberFormat="1" applyFont="1" applyFill="1" applyBorder="1" applyAlignment="1">
      <alignment vertical="center" shrinkToFit="1"/>
    </xf>
    <xf numFmtId="177" fontId="7" fillId="0" borderId="16" xfId="0" applyNumberFormat="1" applyFont="1" applyFill="1" applyBorder="1" applyAlignment="1">
      <alignment vertical="center" shrinkToFit="1"/>
    </xf>
    <xf numFmtId="177" fontId="2" fillId="0" borderId="21" xfId="0" applyNumberFormat="1" applyFont="1" applyFill="1" applyBorder="1" applyAlignment="1">
      <alignment vertical="center" shrinkToFit="1"/>
    </xf>
    <xf numFmtId="177" fontId="7" fillId="0" borderId="22" xfId="0" applyNumberFormat="1" applyFont="1" applyFill="1" applyBorder="1" applyAlignment="1">
      <alignment vertical="center" shrinkToFit="1"/>
    </xf>
    <xf numFmtId="0" fontId="2" fillId="0" borderId="22" xfId="0" applyFont="1" applyFill="1" applyBorder="1" applyAlignment="1">
      <alignment vertical="center" wrapText="1"/>
    </xf>
    <xf numFmtId="0" fontId="2" fillId="0" borderId="19" xfId="0" applyFont="1" applyFill="1" applyBorder="1" applyAlignment="1">
      <alignment vertical="center" wrapText="1"/>
    </xf>
    <xf numFmtId="0" fontId="2" fillId="0" borderId="19" xfId="0" applyFont="1" applyFill="1" applyBorder="1">
      <alignment vertical="center"/>
    </xf>
    <xf numFmtId="0" fontId="2" fillId="0" borderId="29" xfId="0" applyFont="1" applyFill="1" applyBorder="1" applyAlignment="1">
      <alignment horizontal="center" vertical="center" wrapText="1"/>
    </xf>
    <xf numFmtId="0" fontId="2" fillId="0" borderId="30" xfId="0" applyFont="1" applyFill="1" applyBorder="1" applyAlignment="1">
      <alignment horizontal="center" vertical="center" wrapText="1"/>
    </xf>
    <xf numFmtId="0" fontId="2" fillId="0" borderId="31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0" fontId="0" fillId="0" borderId="2" xfId="0" applyFill="1" applyBorder="1" applyAlignment="1">
      <alignment vertical="center"/>
    </xf>
    <xf numFmtId="0" fontId="0" fillId="0" borderId="0" xfId="0" applyFill="1">
      <alignment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>
      <alignment vertical="center"/>
    </xf>
    <xf numFmtId="178" fontId="5" fillId="0" borderId="0" xfId="0" applyNumberFormat="1" applyFont="1" applyFill="1">
      <alignment vertical="center"/>
    </xf>
    <xf numFmtId="0" fontId="0" fillId="0" borderId="0" xfId="0" applyFill="1" applyAlignment="1">
      <alignment horizontal="center" vertical="center"/>
    </xf>
    <xf numFmtId="0" fontId="2" fillId="0" borderId="2" xfId="0" quotePrefix="1" applyFont="1" applyBorder="1" applyAlignment="1">
      <alignment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Fill="1" applyAlignment="1">
      <alignment horizontal="right" vertical="center"/>
    </xf>
    <xf numFmtId="0" fontId="0" fillId="0" borderId="33" xfId="0" applyBorder="1" applyAlignment="1">
      <alignment horizontal="center" vertical="center"/>
    </xf>
    <xf numFmtId="0" fontId="0" fillId="0" borderId="33" xfId="0" applyBorder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vertical="center" shrinkToFit="1"/>
    </xf>
    <xf numFmtId="0" fontId="18" fillId="0" borderId="0" xfId="0" applyFont="1">
      <alignment vertical="center"/>
    </xf>
    <xf numFmtId="0" fontId="18" fillId="0" borderId="0" xfId="0" applyFont="1" applyAlignment="1">
      <alignment horizontal="center" vertical="center" shrinkToFit="1"/>
    </xf>
    <xf numFmtId="0" fontId="19" fillId="0" borderId="0" xfId="0" applyFont="1" applyAlignment="1">
      <alignment horizontal="center" vertical="center" shrinkToFit="1"/>
    </xf>
    <xf numFmtId="0" fontId="16" fillId="0" borderId="0" xfId="0" applyFont="1" applyAlignment="1">
      <alignment vertical="center" shrinkToFit="1"/>
    </xf>
    <xf numFmtId="0" fontId="0" fillId="0" borderId="33" xfId="0" applyBorder="1" applyAlignment="1">
      <alignment horizontal="left" vertical="center"/>
    </xf>
    <xf numFmtId="0" fontId="32" fillId="0" borderId="0" xfId="0" applyFont="1" applyAlignment="1">
      <alignment horizontal="left" vertical="center"/>
    </xf>
    <xf numFmtId="177" fontId="2" fillId="3" borderId="0" xfId="0" applyNumberFormat="1" applyFont="1" applyFill="1" applyBorder="1" applyAlignment="1">
      <alignment vertical="center" shrinkToFit="1"/>
    </xf>
    <xf numFmtId="177" fontId="2" fillId="3" borderId="1" xfId="0" applyNumberFormat="1" applyFont="1" applyFill="1" applyBorder="1" applyAlignment="1">
      <alignment vertical="center" shrinkToFit="1"/>
    </xf>
    <xf numFmtId="0" fontId="2" fillId="0" borderId="14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6" fillId="4" borderId="32" xfId="0" applyFont="1" applyFill="1" applyBorder="1" applyAlignment="1">
      <alignment horizontal="center" vertical="center" wrapText="1"/>
    </xf>
    <xf numFmtId="0" fontId="2" fillId="4" borderId="30" xfId="0" applyFont="1" applyFill="1" applyBorder="1" applyAlignment="1">
      <alignment horizontal="center" vertical="center" wrapText="1"/>
    </xf>
    <xf numFmtId="0" fontId="34" fillId="0" borderId="0" xfId="0" applyFont="1">
      <alignment vertical="center"/>
    </xf>
    <xf numFmtId="0" fontId="35" fillId="0" borderId="33" xfId="0" applyFont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5" fillId="0" borderId="12" xfId="0" applyFont="1" applyFill="1" applyBorder="1">
      <alignment vertical="center"/>
    </xf>
    <xf numFmtId="0" fontId="2" fillId="0" borderId="0" xfId="0" applyFont="1" applyFill="1" applyBorder="1" applyAlignment="1">
      <alignment horizontal="center" vertical="center"/>
    </xf>
    <xf numFmtId="178" fontId="37" fillId="0" borderId="0" xfId="0" quotePrefix="1" applyNumberFormat="1" applyFont="1">
      <alignment vertical="center"/>
    </xf>
    <xf numFmtId="0" fontId="17" fillId="0" borderId="40" xfId="0" applyFont="1" applyBorder="1" applyAlignment="1">
      <alignment horizontal="center" vertical="center" wrapText="1"/>
    </xf>
    <xf numFmtId="0" fontId="17" fillId="0" borderId="41" xfId="0" applyFont="1" applyBorder="1" applyAlignment="1">
      <alignment horizontal="center" vertical="center" wrapText="1"/>
    </xf>
    <xf numFmtId="0" fontId="17" fillId="0" borderId="42" xfId="0" applyFont="1" applyBorder="1" applyAlignment="1">
      <alignment horizontal="center" vertical="center" wrapText="1"/>
    </xf>
    <xf numFmtId="0" fontId="17" fillId="0" borderId="43" xfId="0" applyFont="1" applyBorder="1" applyAlignment="1">
      <alignment horizontal="center" vertical="center" wrapText="1"/>
    </xf>
    <xf numFmtId="0" fontId="17" fillId="0" borderId="44" xfId="0" applyFont="1" applyBorder="1" applyAlignment="1">
      <alignment horizontal="center" vertical="center" wrapText="1"/>
    </xf>
    <xf numFmtId="0" fontId="17" fillId="0" borderId="45" xfId="0" applyFont="1" applyBorder="1" applyAlignment="1">
      <alignment horizontal="center" vertical="center" wrapText="1"/>
    </xf>
    <xf numFmtId="179" fontId="2" fillId="0" borderId="0" xfId="0" applyNumberFormat="1" applyFont="1" applyFill="1">
      <alignment vertical="center"/>
    </xf>
    <xf numFmtId="0" fontId="6" fillId="0" borderId="31" xfId="0" applyFont="1" applyFill="1" applyBorder="1" applyAlignment="1">
      <alignment horizontal="center" vertical="center" wrapText="1"/>
    </xf>
    <xf numFmtId="177" fontId="33" fillId="3" borderId="0" xfId="0" applyNumberFormat="1" applyFont="1" applyFill="1" applyBorder="1" applyAlignment="1">
      <alignment vertical="center" shrinkToFit="1"/>
    </xf>
    <xf numFmtId="0" fontId="39" fillId="0" borderId="0" xfId="0" applyFont="1" applyFill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39" fillId="0" borderId="25" xfId="0" applyFont="1" applyFill="1" applyBorder="1" applyAlignment="1">
      <alignment horizontal="center" vertical="center"/>
    </xf>
    <xf numFmtId="0" fontId="39" fillId="0" borderId="17" xfId="0" applyFont="1" applyFill="1" applyBorder="1" applyAlignment="1">
      <alignment horizontal="center" vertical="center"/>
    </xf>
    <xf numFmtId="0" fontId="39" fillId="0" borderId="20" xfId="0" applyFont="1" applyFill="1" applyBorder="1" applyAlignment="1">
      <alignment horizontal="center" vertical="center"/>
    </xf>
    <xf numFmtId="0" fontId="39" fillId="2" borderId="26" xfId="0" applyFont="1" applyFill="1" applyBorder="1" applyAlignment="1">
      <alignment horizontal="center" vertical="center"/>
    </xf>
    <xf numFmtId="0" fontId="40" fillId="0" borderId="20" xfId="0" applyFont="1" applyFill="1" applyBorder="1" applyAlignment="1">
      <alignment horizontal="center" vertical="center"/>
    </xf>
    <xf numFmtId="0" fontId="39" fillId="0" borderId="23" xfId="0" applyFont="1" applyFill="1" applyBorder="1" applyAlignment="1">
      <alignment horizontal="center" vertical="center"/>
    </xf>
    <xf numFmtId="0" fontId="40" fillId="4" borderId="27" xfId="0" applyFont="1" applyFill="1" applyBorder="1" applyAlignment="1">
      <alignment horizontal="center" vertical="center"/>
    </xf>
    <xf numFmtId="0" fontId="39" fillId="4" borderId="26" xfId="0" applyFont="1" applyFill="1" applyBorder="1" applyAlignment="1">
      <alignment horizontal="center" vertical="center"/>
    </xf>
    <xf numFmtId="0" fontId="39" fillId="0" borderId="26" xfId="0" applyFont="1" applyFill="1" applyBorder="1" applyAlignment="1">
      <alignment horizontal="center" vertical="center"/>
    </xf>
    <xf numFmtId="0" fontId="39" fillId="0" borderId="49" xfId="0" applyFont="1" applyFill="1" applyBorder="1" applyAlignment="1">
      <alignment horizontal="center" vertical="center"/>
    </xf>
    <xf numFmtId="0" fontId="39" fillId="0" borderId="50" xfId="0" applyFont="1" applyFill="1" applyBorder="1" applyAlignment="1">
      <alignment horizontal="center" vertical="center"/>
    </xf>
    <xf numFmtId="0" fontId="41" fillId="0" borderId="2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2" xfId="0" quotePrefix="1" applyFont="1" applyBorder="1" applyAlignment="1">
      <alignment vertical="center"/>
    </xf>
    <xf numFmtId="0" fontId="42" fillId="0" borderId="0" xfId="0" applyFont="1">
      <alignment vertical="center"/>
    </xf>
    <xf numFmtId="0" fontId="43" fillId="0" borderId="38" xfId="0" applyFont="1" applyFill="1" applyBorder="1" applyAlignment="1">
      <alignment horizontal="center" vertical="center"/>
    </xf>
    <xf numFmtId="0" fontId="43" fillId="0" borderId="34" xfId="0" applyFont="1" applyFill="1" applyBorder="1" applyAlignment="1">
      <alignment horizontal="center" vertical="center"/>
    </xf>
    <xf numFmtId="0" fontId="43" fillId="0" borderId="36" xfId="0" applyFont="1" applyFill="1" applyBorder="1" applyAlignment="1">
      <alignment horizontal="center" vertical="center"/>
    </xf>
    <xf numFmtId="0" fontId="43" fillId="0" borderId="39" xfId="0" applyFont="1" applyFill="1" applyBorder="1" applyAlignment="1">
      <alignment horizontal="center" vertical="center" wrapText="1"/>
    </xf>
    <xf numFmtId="0" fontId="43" fillId="0" borderId="35" xfId="0" applyFont="1" applyFill="1" applyBorder="1" applyAlignment="1">
      <alignment horizontal="center" vertical="center" wrapText="1"/>
    </xf>
    <xf numFmtId="0" fontId="43" fillId="0" borderId="37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vertical="center" wrapText="1"/>
    </xf>
    <xf numFmtId="0" fontId="17" fillId="0" borderId="3" xfId="0" applyFont="1" applyFill="1" applyBorder="1" applyAlignment="1">
      <alignment vertical="center" wrapText="1"/>
    </xf>
    <xf numFmtId="0" fontId="42" fillId="0" borderId="0" xfId="0" applyFont="1" applyAlignment="1">
      <alignment horizontal="center" vertical="center"/>
    </xf>
    <xf numFmtId="178" fontId="44" fillId="0" borderId="0" xfId="0" applyNumberFormat="1" applyFont="1" applyBorder="1">
      <alignment vertical="center"/>
    </xf>
    <xf numFmtId="178" fontId="45" fillId="0" borderId="0" xfId="0" applyNumberFormat="1" applyFont="1" applyBorder="1">
      <alignment vertical="center"/>
    </xf>
    <xf numFmtId="176" fontId="37" fillId="0" borderId="0" xfId="0" quotePrefix="1" applyNumberFormat="1" applyFont="1">
      <alignment vertical="center"/>
    </xf>
    <xf numFmtId="0" fontId="37" fillId="0" borderId="0" xfId="0" quotePrefix="1" applyFont="1">
      <alignment vertical="center"/>
    </xf>
    <xf numFmtId="178" fontId="17" fillId="0" borderId="1" xfId="0" applyNumberFormat="1" applyFont="1" applyBorder="1">
      <alignment vertical="center"/>
    </xf>
    <xf numFmtId="0" fontId="17" fillId="0" borderId="12" xfId="0" applyFont="1" applyFill="1" applyBorder="1" applyAlignment="1">
      <alignment vertical="center" wrapText="1"/>
    </xf>
    <xf numFmtId="178" fontId="17" fillId="0" borderId="2" xfId="0" applyNumberFormat="1" applyFont="1" applyBorder="1">
      <alignment vertical="center"/>
    </xf>
    <xf numFmtId="0" fontId="17" fillId="0" borderId="13" xfId="0" applyFont="1" applyFill="1" applyBorder="1" applyAlignment="1">
      <alignment vertical="center" wrapText="1"/>
    </xf>
    <xf numFmtId="178" fontId="17" fillId="0" borderId="10" xfId="0" applyNumberFormat="1" applyFont="1" applyBorder="1">
      <alignment vertical="center"/>
    </xf>
    <xf numFmtId="178" fontId="17" fillId="0" borderId="9" xfId="0" applyNumberFormat="1" applyFont="1" applyBorder="1">
      <alignment vertical="center"/>
    </xf>
    <xf numFmtId="0" fontId="17" fillId="0" borderId="12" xfId="0" applyFont="1" applyFill="1" applyBorder="1">
      <alignment vertical="center"/>
    </xf>
    <xf numFmtId="0" fontId="17" fillId="0" borderId="15" xfId="0" applyFont="1" applyFill="1" applyBorder="1">
      <alignment vertical="center"/>
    </xf>
    <xf numFmtId="0" fontId="17" fillId="0" borderId="9" xfId="0" applyFont="1" applyFill="1" applyBorder="1" applyAlignment="1">
      <alignment horizontal="center" vertical="center" wrapText="1"/>
    </xf>
    <xf numFmtId="178" fontId="44" fillId="0" borderId="1" xfId="0" applyNumberFormat="1" applyFont="1" applyBorder="1">
      <alignment vertical="center"/>
    </xf>
    <xf numFmtId="178" fontId="44" fillId="0" borderId="0" xfId="0" applyNumberFormat="1" applyFont="1" applyFill="1" applyBorder="1">
      <alignment vertical="center"/>
    </xf>
    <xf numFmtId="178" fontId="44" fillId="0" borderId="2" xfId="0" applyNumberFormat="1" applyFont="1" applyBorder="1">
      <alignment vertical="center"/>
    </xf>
    <xf numFmtId="178" fontId="44" fillId="0" borderId="4" xfId="0" applyNumberFormat="1" applyFont="1" applyBorder="1">
      <alignment vertical="center"/>
    </xf>
    <xf numFmtId="178" fontId="44" fillId="0" borderId="11" xfId="0" applyNumberFormat="1" applyFont="1" applyBorder="1">
      <alignment vertical="center"/>
    </xf>
    <xf numFmtId="178" fontId="44" fillId="0" borderId="15" xfId="0" applyNumberFormat="1" applyFont="1" applyBorder="1">
      <alignment vertical="center"/>
    </xf>
    <xf numFmtId="178" fontId="44" fillId="0" borderId="10" xfId="0" applyNumberFormat="1" applyFont="1" applyBorder="1">
      <alignment vertical="center"/>
    </xf>
    <xf numFmtId="178" fontId="44" fillId="0" borderId="9" xfId="0" applyNumberFormat="1" applyFont="1" applyBorder="1">
      <alignment vertical="center"/>
    </xf>
    <xf numFmtId="178" fontId="44" fillId="0" borderId="6" xfId="0" applyNumberFormat="1" applyFont="1" applyBorder="1">
      <alignment vertical="center"/>
    </xf>
    <xf numFmtId="0" fontId="17" fillId="0" borderId="7" xfId="0" applyFont="1" applyFill="1" applyBorder="1" applyAlignment="1">
      <alignment horizontal="center" vertical="center"/>
    </xf>
    <xf numFmtId="178" fontId="44" fillId="0" borderId="12" xfId="0" applyNumberFormat="1" applyFont="1" applyBorder="1">
      <alignment vertical="center"/>
    </xf>
    <xf numFmtId="0" fontId="17" fillId="2" borderId="2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vertical="center" wrapText="1"/>
    </xf>
    <xf numFmtId="178" fontId="45" fillId="0" borderId="24" xfId="0" applyNumberFormat="1" applyFont="1" applyFill="1" applyBorder="1">
      <alignment vertical="center"/>
    </xf>
    <xf numFmtId="178" fontId="45" fillId="0" borderId="26" xfId="0" applyNumberFormat="1" applyFont="1" applyFill="1" applyBorder="1">
      <alignment vertical="center"/>
    </xf>
    <xf numFmtId="178" fontId="45" fillId="0" borderId="23" xfId="0" applyNumberFormat="1" applyFont="1" applyFill="1" applyBorder="1">
      <alignment vertical="center"/>
    </xf>
    <xf numFmtId="178" fontId="45" fillId="0" borderId="25" xfId="0" applyNumberFormat="1" applyFont="1" applyFill="1" applyBorder="1">
      <alignment vertical="center"/>
    </xf>
    <xf numFmtId="178" fontId="45" fillId="0" borderId="0" xfId="0" applyNumberFormat="1" applyFont="1" applyFill="1" applyBorder="1">
      <alignment vertical="center"/>
    </xf>
    <xf numFmtId="178" fontId="45" fillId="0" borderId="22" xfId="0" applyNumberFormat="1" applyFont="1" applyFill="1" applyBorder="1">
      <alignment vertical="center"/>
    </xf>
    <xf numFmtId="0" fontId="17" fillId="0" borderId="2" xfId="0" applyFont="1" applyFill="1" applyBorder="1" applyAlignment="1">
      <alignment vertical="center" wrapText="1"/>
    </xf>
    <xf numFmtId="178" fontId="45" fillId="0" borderId="28" xfId="0" applyNumberFormat="1" applyFont="1" applyFill="1" applyBorder="1">
      <alignment vertical="center"/>
    </xf>
    <xf numFmtId="178" fontId="45" fillId="0" borderId="30" xfId="0" applyNumberFormat="1" applyFont="1" applyFill="1" applyBorder="1">
      <alignment vertical="center"/>
    </xf>
    <xf numFmtId="178" fontId="45" fillId="0" borderId="29" xfId="0" applyNumberFormat="1" applyFont="1" applyFill="1" applyBorder="1">
      <alignment vertical="center"/>
    </xf>
    <xf numFmtId="178" fontId="17" fillId="0" borderId="3" xfId="0" applyNumberFormat="1" applyFont="1" applyBorder="1">
      <alignment vertical="center"/>
    </xf>
    <xf numFmtId="0" fontId="17" fillId="0" borderId="3" xfId="0" applyFont="1" applyFill="1" applyBorder="1" applyAlignment="1">
      <alignment horizontal="center" vertical="center" wrapText="1"/>
    </xf>
    <xf numFmtId="178" fontId="17" fillId="0" borderId="0" xfId="0" applyNumberFormat="1" applyFont="1">
      <alignment vertical="center"/>
    </xf>
    <xf numFmtId="0" fontId="17" fillId="0" borderId="12" xfId="0" applyFont="1" applyFill="1" applyBorder="1" applyAlignment="1">
      <alignment horizontal="center" vertical="center"/>
    </xf>
    <xf numFmtId="0" fontId="17" fillId="0" borderId="13" xfId="0" applyFont="1" applyFill="1" applyBorder="1">
      <alignment vertical="center"/>
    </xf>
    <xf numFmtId="0" fontId="43" fillId="0" borderId="46" xfId="0" applyFont="1" applyFill="1" applyBorder="1" applyAlignment="1">
      <alignment horizontal="center" vertical="center" wrapText="1"/>
    </xf>
    <xf numFmtId="0" fontId="43" fillId="0" borderId="47" xfId="0" applyFont="1" applyFill="1" applyBorder="1" applyAlignment="1">
      <alignment horizontal="center" vertical="center" wrapText="1"/>
    </xf>
    <xf numFmtId="0" fontId="43" fillId="0" borderId="48" xfId="0" applyFont="1" applyFill="1" applyBorder="1" applyAlignment="1">
      <alignment horizontal="center" vertical="center" wrapText="1"/>
    </xf>
    <xf numFmtId="178" fontId="45" fillId="0" borderId="1" xfId="0" applyNumberFormat="1" applyFont="1" applyBorder="1">
      <alignment vertical="center"/>
    </xf>
    <xf numFmtId="178" fontId="45" fillId="0" borderId="2" xfId="0" applyNumberFormat="1" applyFont="1" applyBorder="1">
      <alignment vertical="center"/>
    </xf>
    <xf numFmtId="178" fontId="45" fillId="0" borderId="3" xfId="0" applyNumberFormat="1" applyFont="1" applyBorder="1">
      <alignment vertical="center"/>
    </xf>
    <xf numFmtId="0" fontId="0" fillId="0" borderId="0" xfId="0" applyFont="1" applyFill="1">
      <alignment vertical="center"/>
    </xf>
    <xf numFmtId="0" fontId="42" fillId="0" borderId="7" xfId="0" applyFont="1" applyFill="1" applyBorder="1" applyAlignment="1">
      <alignment horizontal="center" vertical="center"/>
    </xf>
    <xf numFmtId="0" fontId="42" fillId="0" borderId="12" xfId="0" applyFont="1" applyFill="1" applyBorder="1">
      <alignment vertical="center"/>
    </xf>
    <xf numFmtId="0" fontId="42" fillId="0" borderId="0" xfId="0" applyFont="1" applyFill="1" applyAlignment="1">
      <alignment horizontal="center" vertical="center"/>
    </xf>
    <xf numFmtId="0" fontId="42" fillId="0" borderId="0" xfId="0" applyFont="1" applyFill="1">
      <alignment vertical="center"/>
    </xf>
    <xf numFmtId="178" fontId="42" fillId="0" borderId="0" xfId="0" applyNumberFormat="1" applyFont="1" applyFill="1">
      <alignment vertical="center"/>
    </xf>
    <xf numFmtId="0" fontId="0" fillId="0" borderId="0" xfId="0" applyFont="1" applyFill="1" applyAlignment="1">
      <alignment horizontal="center" vertical="center"/>
    </xf>
    <xf numFmtId="177" fontId="42" fillId="0" borderId="8" xfId="0" applyNumberFormat="1" applyFont="1" applyFill="1" applyBorder="1">
      <alignment vertical="center"/>
    </xf>
    <xf numFmtId="177" fontId="42" fillId="0" borderId="1" xfId="0" applyNumberFormat="1" applyFont="1" applyFill="1" applyBorder="1">
      <alignment vertical="center"/>
    </xf>
    <xf numFmtId="177" fontId="0" fillId="0" borderId="0" xfId="0" applyNumberFormat="1" applyFont="1" applyFill="1">
      <alignment vertical="center"/>
    </xf>
    <xf numFmtId="177" fontId="42" fillId="0" borderId="12" xfId="0" applyNumberFormat="1" applyFont="1" applyFill="1" applyBorder="1">
      <alignment vertical="center"/>
    </xf>
    <xf numFmtId="177" fontId="42" fillId="0" borderId="4" xfId="0" applyNumberFormat="1" applyFont="1" applyFill="1" applyBorder="1">
      <alignment vertical="center"/>
    </xf>
    <xf numFmtId="177" fontId="42" fillId="0" borderId="7" xfId="0" applyNumberFormat="1" applyFont="1" applyFill="1" applyBorder="1">
      <alignment vertical="center"/>
    </xf>
    <xf numFmtId="177" fontId="42" fillId="0" borderId="0" xfId="0" applyNumberFormat="1" applyFont="1" applyFill="1">
      <alignment vertical="center"/>
    </xf>
    <xf numFmtId="177" fontId="47" fillId="0" borderId="0" xfId="0" applyNumberFormat="1" applyFont="1" applyFill="1" applyBorder="1">
      <alignment vertical="center"/>
    </xf>
    <xf numFmtId="0" fontId="9" fillId="0" borderId="0" xfId="0" applyFont="1" applyFill="1" applyAlignment="1">
      <alignment horizontal="left" vertical="center"/>
    </xf>
    <xf numFmtId="0" fontId="17" fillId="0" borderId="0" xfId="0" applyFont="1" applyFill="1" applyAlignment="1">
      <alignment vertical="center" wrapText="1"/>
    </xf>
    <xf numFmtId="0" fontId="17" fillId="0" borderId="2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0" fontId="48" fillId="0" borderId="0" xfId="0" applyFont="1">
      <alignment vertical="center"/>
    </xf>
    <xf numFmtId="0" fontId="17" fillId="0" borderId="0" xfId="0" applyFont="1">
      <alignment vertical="center"/>
    </xf>
    <xf numFmtId="0" fontId="49" fillId="2" borderId="26" xfId="0" applyFont="1" applyFill="1" applyBorder="1" applyAlignment="1">
      <alignment horizontal="center" vertical="center"/>
    </xf>
    <xf numFmtId="0" fontId="50" fillId="4" borderId="27" xfId="0" applyFont="1" applyFill="1" applyBorder="1" applyAlignment="1">
      <alignment horizontal="center" vertical="center"/>
    </xf>
    <xf numFmtId="0" fontId="49" fillId="4" borderId="26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2" borderId="30" xfId="0" applyFont="1" applyFill="1" applyBorder="1" applyAlignment="1">
      <alignment horizontal="center" vertical="center" wrapText="1"/>
    </xf>
    <xf numFmtId="0" fontId="51" fillId="4" borderId="32" xfId="0" applyFont="1" applyFill="1" applyBorder="1" applyAlignment="1">
      <alignment horizontal="center" vertical="center" wrapText="1"/>
    </xf>
    <xf numFmtId="0" fontId="17" fillId="4" borderId="30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center"/>
    </xf>
    <xf numFmtId="0" fontId="17" fillId="0" borderId="0" xfId="0" applyFont="1" applyFill="1">
      <alignment vertical="center"/>
    </xf>
    <xf numFmtId="176" fontId="17" fillId="0" borderId="0" xfId="0" applyNumberFormat="1" applyFont="1">
      <alignment vertical="center"/>
    </xf>
    <xf numFmtId="0" fontId="17" fillId="0" borderId="0" xfId="0" applyFont="1" applyFill="1" applyAlignment="1">
      <alignment vertical="center"/>
    </xf>
    <xf numFmtId="0" fontId="17" fillId="0" borderId="2" xfId="0" quotePrefix="1" applyFont="1" applyBorder="1" applyAlignment="1">
      <alignment vertical="center"/>
    </xf>
    <xf numFmtId="178" fontId="52" fillId="0" borderId="0" xfId="0" applyNumberFormat="1" applyFont="1" applyFill="1">
      <alignment vertical="center"/>
    </xf>
    <xf numFmtId="177" fontId="47" fillId="0" borderId="8" xfId="0" applyNumberFormat="1" applyFont="1" applyFill="1" applyBorder="1">
      <alignment vertical="center"/>
    </xf>
    <xf numFmtId="177" fontId="47" fillId="0" borderId="1" xfId="0" applyNumberFormat="1" applyFont="1" applyFill="1" applyBorder="1">
      <alignment vertical="center"/>
    </xf>
    <xf numFmtId="177" fontId="47" fillId="0" borderId="5" xfId="0" applyNumberFormat="1" applyFont="1" applyFill="1" applyBorder="1">
      <alignment vertical="center"/>
    </xf>
    <xf numFmtId="177" fontId="47" fillId="0" borderId="2" xfId="0" applyNumberFormat="1" applyFont="1" applyFill="1" applyBorder="1">
      <alignment vertical="center"/>
    </xf>
    <xf numFmtId="0" fontId="41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vertical="center"/>
    </xf>
    <xf numFmtId="0" fontId="39" fillId="2" borderId="11" xfId="0" applyFont="1" applyFill="1" applyBorder="1" applyAlignment="1">
      <alignment horizontal="center" vertical="center"/>
    </xf>
    <xf numFmtId="0" fontId="39" fillId="4" borderId="13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 wrapText="1"/>
    </xf>
    <xf numFmtId="177" fontId="0" fillId="0" borderId="15" xfId="0" applyNumberFormat="1" applyFont="1" applyFill="1" applyBorder="1">
      <alignment vertical="center"/>
    </xf>
    <xf numFmtId="177" fontId="0" fillId="0" borderId="10" xfId="0" applyNumberFormat="1" applyFont="1" applyFill="1" applyBorder="1">
      <alignment vertical="center"/>
    </xf>
    <xf numFmtId="177" fontId="0" fillId="0" borderId="9" xfId="0" applyNumberFormat="1" applyFont="1" applyFill="1" applyBorder="1">
      <alignment vertical="center"/>
    </xf>
    <xf numFmtId="177" fontId="0" fillId="0" borderId="4" xfId="0" applyNumberFormat="1" applyFont="1" applyFill="1" applyBorder="1">
      <alignment vertical="center"/>
    </xf>
    <xf numFmtId="0" fontId="0" fillId="0" borderId="15" xfId="0" applyFont="1" applyFill="1" applyBorder="1">
      <alignment vertical="center"/>
    </xf>
    <xf numFmtId="0" fontId="0" fillId="0" borderId="10" xfId="0" applyFont="1" applyFill="1" applyBorder="1" applyAlignment="1">
      <alignment horizontal="center" vertical="center"/>
    </xf>
    <xf numFmtId="177" fontId="54" fillId="5" borderId="0" xfId="0" applyNumberFormat="1" applyFont="1" applyFill="1">
      <alignment vertical="center"/>
    </xf>
    <xf numFmtId="177" fontId="39" fillId="5" borderId="0" xfId="0" applyNumberFormat="1" applyFont="1" applyFill="1" applyAlignment="1">
      <alignment vertical="center" shrinkToFit="1"/>
    </xf>
    <xf numFmtId="0" fontId="40" fillId="4" borderId="14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 wrapText="1"/>
    </xf>
    <xf numFmtId="178" fontId="55" fillId="0" borderId="0" xfId="0" applyNumberFormat="1" applyFont="1" applyFill="1" applyBorder="1">
      <alignment vertical="center"/>
    </xf>
    <xf numFmtId="178" fontId="55" fillId="0" borderId="8" xfId="0" applyNumberFormat="1" applyFont="1" applyFill="1" applyBorder="1">
      <alignment vertical="center"/>
    </xf>
    <xf numFmtId="178" fontId="55" fillId="0" borderId="1" xfId="0" applyNumberFormat="1" applyFont="1" applyFill="1" applyBorder="1">
      <alignment vertical="center"/>
    </xf>
    <xf numFmtId="178" fontId="55" fillId="0" borderId="12" xfId="0" applyNumberFormat="1" applyFont="1" applyFill="1" applyBorder="1">
      <alignment vertical="center"/>
    </xf>
    <xf numFmtId="178" fontId="55" fillId="0" borderId="4" xfId="0" applyNumberFormat="1" applyFont="1" applyFill="1" applyBorder="1">
      <alignment vertical="center"/>
    </xf>
    <xf numFmtId="178" fontId="55" fillId="0" borderId="7" xfId="0" applyNumberFormat="1" applyFont="1" applyFill="1" applyBorder="1">
      <alignment vertical="center"/>
    </xf>
    <xf numFmtId="178" fontId="56" fillId="0" borderId="0" xfId="0" applyNumberFormat="1" applyFont="1" applyFill="1" applyBorder="1">
      <alignment vertical="center"/>
    </xf>
    <xf numFmtId="178" fontId="52" fillId="0" borderId="0" xfId="0" quotePrefix="1" applyNumberFormat="1" applyFont="1" applyFill="1">
      <alignment vertical="center"/>
    </xf>
    <xf numFmtId="0" fontId="0" fillId="0" borderId="15" xfId="0" applyFill="1" applyBorder="1">
      <alignment vertical="center"/>
    </xf>
    <xf numFmtId="0" fontId="0" fillId="0" borderId="9" xfId="0" applyFill="1" applyBorder="1" applyAlignment="1">
      <alignment horizontal="center" vertical="center"/>
    </xf>
    <xf numFmtId="0" fontId="0" fillId="0" borderId="13" xfId="0" applyFill="1" applyBorder="1">
      <alignment vertical="center"/>
    </xf>
    <xf numFmtId="0" fontId="0" fillId="0" borderId="3" xfId="0" applyFill="1" applyBorder="1" applyAlignment="1">
      <alignment horizontal="center" vertical="center"/>
    </xf>
    <xf numFmtId="178" fontId="55" fillId="0" borderId="13" xfId="0" applyNumberFormat="1" applyFont="1" applyFill="1" applyBorder="1">
      <alignment vertical="center"/>
    </xf>
    <xf numFmtId="178" fontId="58" fillId="0" borderId="14" xfId="0" applyNumberFormat="1" applyFont="1" applyFill="1" applyBorder="1">
      <alignment vertical="center"/>
    </xf>
    <xf numFmtId="178" fontId="47" fillId="0" borderId="11" xfId="0" applyNumberFormat="1" applyFont="1" applyFill="1" applyBorder="1">
      <alignment vertical="center"/>
    </xf>
    <xf numFmtId="178" fontId="47" fillId="0" borderId="14" xfId="0" applyNumberFormat="1" applyFont="1" applyFill="1" applyBorder="1">
      <alignment vertical="center"/>
    </xf>
    <xf numFmtId="178" fontId="47" fillId="0" borderId="13" xfId="0" applyNumberFormat="1" applyFont="1" applyFill="1" applyBorder="1">
      <alignment vertical="center"/>
    </xf>
    <xf numFmtId="178" fontId="47" fillId="0" borderId="8" xfId="0" applyNumberFormat="1" applyFont="1" applyFill="1" applyBorder="1">
      <alignment vertical="center"/>
    </xf>
    <xf numFmtId="178" fontId="47" fillId="0" borderId="0" xfId="0" applyNumberFormat="1" applyFont="1" applyFill="1" applyBorder="1">
      <alignment vertical="center"/>
    </xf>
    <xf numFmtId="178" fontId="47" fillId="0" borderId="1" xfId="0" applyNumberFormat="1" applyFont="1" applyFill="1" applyBorder="1">
      <alignment vertical="center"/>
    </xf>
    <xf numFmtId="178" fontId="47" fillId="0" borderId="4" xfId="0" applyNumberFormat="1" applyFont="1" applyFill="1" applyBorder="1">
      <alignment vertical="center"/>
    </xf>
    <xf numFmtId="0" fontId="49" fillId="2" borderId="11" xfId="0" applyFont="1" applyFill="1" applyBorder="1" applyAlignment="1">
      <alignment horizontal="center" vertical="center"/>
    </xf>
    <xf numFmtId="0" fontId="50" fillId="4" borderId="14" xfId="0" applyFont="1" applyFill="1" applyBorder="1" applyAlignment="1">
      <alignment horizontal="center" vertical="center"/>
    </xf>
    <xf numFmtId="0" fontId="49" fillId="4" borderId="13" xfId="0" applyFont="1" applyFill="1" applyBorder="1" applyAlignment="1">
      <alignment horizontal="center" vertical="center"/>
    </xf>
    <xf numFmtId="0" fontId="42" fillId="0" borderId="13" xfId="0" applyFont="1" applyFill="1" applyBorder="1">
      <alignment vertical="center"/>
    </xf>
    <xf numFmtId="0" fontId="51" fillId="4" borderId="5" xfId="0" applyFont="1" applyFill="1" applyBorder="1" applyAlignment="1">
      <alignment horizontal="center" vertical="center" wrapText="1"/>
    </xf>
    <xf numFmtId="0" fontId="17" fillId="4" borderId="3" xfId="0" applyFont="1" applyFill="1" applyBorder="1" applyAlignment="1">
      <alignment horizontal="center" vertical="center" wrapText="1"/>
    </xf>
    <xf numFmtId="0" fontId="42" fillId="0" borderId="3" xfId="0" applyFont="1" applyFill="1" applyBorder="1" applyAlignment="1">
      <alignment horizontal="center" vertical="center"/>
    </xf>
    <xf numFmtId="0" fontId="42" fillId="0" borderId="7" xfId="0" applyFont="1" applyBorder="1" applyAlignment="1">
      <alignment horizontal="center" vertical="center"/>
    </xf>
    <xf numFmtId="0" fontId="42" fillId="0" borderId="12" xfId="0" applyFont="1" applyBorder="1">
      <alignment vertical="center"/>
    </xf>
    <xf numFmtId="179" fontId="47" fillId="0" borderId="0" xfId="0" applyNumberFormat="1" applyFont="1" applyBorder="1">
      <alignment vertical="center"/>
    </xf>
    <xf numFmtId="179" fontId="42" fillId="0" borderId="4" xfId="0" applyNumberFormat="1" applyFont="1" applyFill="1" applyBorder="1">
      <alignment vertical="center"/>
    </xf>
    <xf numFmtId="179" fontId="47" fillId="0" borderId="4" xfId="0" applyNumberFormat="1" applyFont="1" applyFill="1" applyBorder="1">
      <alignment vertical="center"/>
    </xf>
    <xf numFmtId="0" fontId="52" fillId="0" borderId="0" xfId="0" quotePrefix="1" applyFont="1">
      <alignment vertical="center"/>
    </xf>
    <xf numFmtId="0" fontId="59" fillId="0" borderId="0" xfId="0" quotePrefix="1" applyFont="1">
      <alignment vertical="center"/>
    </xf>
    <xf numFmtId="178" fontId="44" fillId="0" borderId="26" xfId="0" applyNumberFormat="1" applyFont="1" applyFill="1" applyBorder="1">
      <alignment vertical="center"/>
    </xf>
    <xf numFmtId="178" fontId="44" fillId="0" borderId="23" xfId="0" applyNumberFormat="1" applyFont="1" applyFill="1" applyBorder="1">
      <alignment vertical="center"/>
    </xf>
    <xf numFmtId="178" fontId="44" fillId="0" borderId="25" xfId="0" applyNumberFormat="1" applyFont="1" applyFill="1" applyBorder="1">
      <alignment vertical="center"/>
    </xf>
    <xf numFmtId="178" fontId="44" fillId="0" borderId="22" xfId="0" applyNumberFormat="1" applyFont="1" applyFill="1" applyBorder="1">
      <alignment vertical="center"/>
    </xf>
    <xf numFmtId="178" fontId="44" fillId="0" borderId="28" xfId="0" applyNumberFormat="1" applyFont="1" applyFill="1" applyBorder="1">
      <alignment vertical="center"/>
    </xf>
    <xf numFmtId="178" fontId="44" fillId="0" borderId="30" xfId="0" applyNumberFormat="1" applyFont="1" applyFill="1" applyBorder="1">
      <alignment vertical="center"/>
    </xf>
    <xf numFmtId="178" fontId="44" fillId="0" borderId="29" xfId="0" applyNumberFormat="1" applyFont="1" applyFill="1" applyBorder="1">
      <alignment vertical="center"/>
    </xf>
    <xf numFmtId="179" fontId="42" fillId="0" borderId="9" xfId="0" applyNumberFormat="1" applyFont="1" applyBorder="1">
      <alignment vertical="center"/>
    </xf>
    <xf numFmtId="179" fontId="47" fillId="0" borderId="51" xfId="0" applyNumberFormat="1" applyFont="1" applyFill="1" applyBorder="1">
      <alignment vertical="center"/>
    </xf>
    <xf numFmtId="179" fontId="47" fillId="0" borderId="26" xfId="0" applyNumberFormat="1" applyFont="1" applyFill="1" applyBorder="1">
      <alignment vertical="center"/>
    </xf>
    <xf numFmtId="179" fontId="47" fillId="0" borderId="23" xfId="0" applyNumberFormat="1" applyFont="1" applyFill="1" applyBorder="1">
      <alignment vertical="center"/>
    </xf>
    <xf numFmtId="179" fontId="47" fillId="0" borderId="25" xfId="0" applyNumberFormat="1" applyFont="1" applyFill="1" applyBorder="1">
      <alignment vertical="center"/>
    </xf>
    <xf numFmtId="179" fontId="47" fillId="0" borderId="22" xfId="0" applyNumberFormat="1" applyFont="1" applyFill="1" applyBorder="1">
      <alignment vertical="center"/>
    </xf>
    <xf numFmtId="179" fontId="47" fillId="0" borderId="28" xfId="0" applyNumberFormat="1" applyFont="1" applyFill="1" applyBorder="1">
      <alignment vertical="center"/>
    </xf>
    <xf numFmtId="179" fontId="47" fillId="0" borderId="30" xfId="0" applyNumberFormat="1" applyFont="1" applyFill="1" applyBorder="1">
      <alignment vertical="center"/>
    </xf>
    <xf numFmtId="179" fontId="47" fillId="0" borderId="52" xfId="0" applyNumberFormat="1" applyFont="1" applyFill="1" applyBorder="1">
      <alignment vertical="center"/>
    </xf>
    <xf numFmtId="179" fontId="47" fillId="0" borderId="24" xfId="0" applyNumberFormat="1" applyFont="1" applyBorder="1">
      <alignment vertical="center"/>
    </xf>
    <xf numFmtId="179" fontId="47" fillId="0" borderId="26" xfId="0" applyNumberFormat="1" applyFont="1" applyBorder="1">
      <alignment vertical="center"/>
    </xf>
    <xf numFmtId="179" fontId="47" fillId="0" borderId="23" xfId="0" applyNumberFormat="1" applyFont="1" applyBorder="1">
      <alignment vertical="center"/>
    </xf>
    <xf numFmtId="179" fontId="47" fillId="0" borderId="25" xfId="0" applyNumberFormat="1" applyFont="1" applyBorder="1">
      <alignment vertical="center"/>
    </xf>
    <xf numFmtId="179" fontId="47" fillId="0" borderId="22" xfId="0" applyNumberFormat="1" applyFont="1" applyBorder="1">
      <alignment vertical="center"/>
    </xf>
    <xf numFmtId="179" fontId="47" fillId="0" borderId="28" xfId="0" applyNumberFormat="1" applyFont="1" applyBorder="1">
      <alignment vertical="center"/>
    </xf>
    <xf numFmtId="179" fontId="47" fillId="0" borderId="30" xfId="0" applyNumberFormat="1" applyFont="1" applyBorder="1">
      <alignment vertical="center"/>
    </xf>
    <xf numFmtId="179" fontId="47" fillId="0" borderId="29" xfId="0" applyNumberFormat="1" applyFont="1" applyBorder="1">
      <alignment vertical="center"/>
    </xf>
    <xf numFmtId="179" fontId="42" fillId="0" borderId="51" xfId="0" applyNumberFormat="1" applyFont="1" applyFill="1" applyBorder="1">
      <alignment vertical="center"/>
    </xf>
    <xf numFmtId="179" fontId="42" fillId="0" borderId="26" xfId="0" applyNumberFormat="1" applyFont="1" applyFill="1" applyBorder="1">
      <alignment vertical="center"/>
    </xf>
    <xf numFmtId="179" fontId="42" fillId="0" borderId="23" xfId="0" applyNumberFormat="1" applyFont="1" applyFill="1" applyBorder="1">
      <alignment vertical="center"/>
    </xf>
    <xf numFmtId="179" fontId="42" fillId="0" borderId="25" xfId="0" applyNumberFormat="1" applyFont="1" applyFill="1" applyBorder="1">
      <alignment vertical="center"/>
    </xf>
    <xf numFmtId="179" fontId="42" fillId="0" borderId="22" xfId="0" applyNumberFormat="1" applyFont="1" applyFill="1" applyBorder="1">
      <alignment vertical="center"/>
    </xf>
    <xf numFmtId="179" fontId="42" fillId="0" borderId="28" xfId="0" applyNumberFormat="1" applyFont="1" applyFill="1" applyBorder="1">
      <alignment vertical="center"/>
    </xf>
    <xf numFmtId="179" fontId="42" fillId="0" borderId="30" xfId="0" applyNumberFormat="1" applyFont="1" applyFill="1" applyBorder="1">
      <alignment vertical="center"/>
    </xf>
    <xf numFmtId="179" fontId="42" fillId="0" borderId="52" xfId="0" applyNumberFormat="1" applyFont="1" applyFill="1" applyBorder="1">
      <alignment vertical="center"/>
    </xf>
    <xf numFmtId="0" fontId="61" fillId="0" borderId="0" xfId="0" applyFont="1" applyFill="1" applyBorder="1" applyAlignment="1">
      <alignment horizontal="center" vertical="center"/>
    </xf>
    <xf numFmtId="0" fontId="61" fillId="0" borderId="0" xfId="0" applyFont="1" applyFill="1" applyBorder="1" applyAlignment="1">
      <alignment vertical="center"/>
    </xf>
    <xf numFmtId="0" fontId="61" fillId="0" borderId="0" xfId="0" applyFont="1" applyFill="1" applyAlignment="1">
      <alignment horizontal="center" vertical="center"/>
    </xf>
    <xf numFmtId="177" fontId="55" fillId="0" borderId="0" xfId="0" applyNumberFormat="1" applyFont="1" applyFill="1" applyBorder="1">
      <alignment vertical="center"/>
    </xf>
    <xf numFmtId="177" fontId="55" fillId="0" borderId="8" xfId="0" applyNumberFormat="1" applyFont="1" applyFill="1" applyBorder="1">
      <alignment vertical="center"/>
    </xf>
    <xf numFmtId="177" fontId="55" fillId="0" borderId="1" xfId="0" applyNumberFormat="1" applyFont="1" applyFill="1" applyBorder="1">
      <alignment vertical="center"/>
    </xf>
    <xf numFmtId="177" fontId="5" fillId="0" borderId="4" xfId="0" applyNumberFormat="1" applyFont="1" applyFill="1" applyBorder="1">
      <alignment vertical="center"/>
    </xf>
    <xf numFmtId="177" fontId="0" fillId="0" borderId="4" xfId="0" applyNumberFormat="1" applyFill="1" applyBorder="1">
      <alignment vertical="center"/>
    </xf>
    <xf numFmtId="177" fontId="0" fillId="0" borderId="15" xfId="0" applyNumberFormat="1" applyFill="1" applyBorder="1">
      <alignment vertical="center"/>
    </xf>
    <xf numFmtId="177" fontId="0" fillId="0" borderId="10" xfId="0" applyNumberFormat="1" applyFill="1" applyBorder="1">
      <alignment vertical="center"/>
    </xf>
    <xf numFmtId="180" fontId="47" fillId="0" borderId="15" xfId="0" applyNumberFormat="1" applyFont="1" applyFill="1" applyBorder="1">
      <alignment vertical="center"/>
    </xf>
    <xf numFmtId="180" fontId="47" fillId="0" borderId="10" xfId="0" applyNumberFormat="1" applyFont="1" applyFill="1" applyBorder="1">
      <alignment vertical="center"/>
    </xf>
    <xf numFmtId="180" fontId="47" fillId="0" borderId="4" xfId="0" applyNumberFormat="1" applyFont="1" applyFill="1" applyBorder="1">
      <alignment vertical="center"/>
    </xf>
    <xf numFmtId="178" fontId="47" fillId="0" borderId="12" xfId="0" applyNumberFormat="1" applyFont="1" applyFill="1" applyBorder="1">
      <alignment vertical="center"/>
    </xf>
    <xf numFmtId="178" fontId="47" fillId="0" borderId="7" xfId="0" applyNumberFormat="1" applyFont="1" applyFill="1" applyBorder="1">
      <alignment vertical="center"/>
    </xf>
    <xf numFmtId="0" fontId="57" fillId="0" borderId="0" xfId="0" quotePrefix="1" applyFont="1">
      <alignment vertical="center"/>
    </xf>
    <xf numFmtId="0" fontId="63" fillId="0" borderId="0" xfId="0" applyFont="1">
      <alignment vertical="center"/>
    </xf>
    <xf numFmtId="177" fontId="42" fillId="0" borderId="15" xfId="0" applyNumberFormat="1" applyFont="1" applyFill="1" applyBorder="1">
      <alignment vertical="center"/>
    </xf>
    <xf numFmtId="177" fontId="42" fillId="0" borderId="10" xfId="0" applyNumberFormat="1" applyFont="1" applyFill="1" applyBorder="1">
      <alignment vertical="center"/>
    </xf>
    <xf numFmtId="181" fontId="49" fillId="0" borderId="16" xfId="0" applyNumberFormat="1" applyFont="1" applyFill="1" applyBorder="1" applyAlignment="1">
      <alignment vertical="center" shrinkToFit="1"/>
    </xf>
    <xf numFmtId="0" fontId="42" fillId="0" borderId="15" xfId="0" applyFont="1" applyFill="1" applyBorder="1">
      <alignment vertical="center"/>
    </xf>
    <xf numFmtId="0" fontId="42" fillId="0" borderId="9" xfId="0" applyFont="1" applyFill="1" applyBorder="1" applyAlignment="1">
      <alignment horizontal="center" vertical="center"/>
    </xf>
    <xf numFmtId="0" fontId="65" fillId="0" borderId="0" xfId="0" quotePrefix="1" applyFont="1" applyFill="1">
      <alignment vertical="center"/>
    </xf>
    <xf numFmtId="0" fontId="64" fillId="0" borderId="0" xfId="0" applyFont="1" applyAlignment="1">
      <alignment horizontal="center" vertical="center"/>
    </xf>
    <xf numFmtId="0" fontId="64" fillId="0" borderId="0" xfId="0" applyFont="1" applyAlignment="1">
      <alignment vertical="center"/>
    </xf>
    <xf numFmtId="0" fontId="9" fillId="0" borderId="24" xfId="0" applyFont="1" applyFill="1" applyBorder="1" applyAlignment="1">
      <alignment horizontal="center" vertical="center" wrapText="1"/>
    </xf>
    <xf numFmtId="0" fontId="8" fillId="0" borderId="23" xfId="0" applyFont="1" applyFill="1" applyBorder="1" applyAlignment="1">
      <alignment horizontal="center" vertical="center" wrapText="1"/>
    </xf>
    <xf numFmtId="0" fontId="8" fillId="0" borderId="28" xfId="0" applyFont="1" applyFill="1" applyBorder="1" applyAlignment="1">
      <alignment horizontal="center" vertical="center" wrapText="1"/>
    </xf>
    <xf numFmtId="0" fontId="8" fillId="0" borderId="29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vertical="center" wrapText="1"/>
    </xf>
    <xf numFmtId="0" fontId="10" fillId="0" borderId="5" xfId="0" applyFont="1" applyFill="1" applyBorder="1" applyAlignment="1">
      <alignment vertical="center" wrapText="1"/>
    </xf>
    <xf numFmtId="0" fontId="10" fillId="0" borderId="3" xfId="0" applyFont="1" applyFill="1" applyBorder="1" applyAlignment="1">
      <alignment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13" xfId="0" applyFont="1" applyBorder="1" applyAlignment="1">
      <alignment vertical="center" wrapText="1"/>
    </xf>
    <xf numFmtId="0" fontId="10" fillId="0" borderId="5" xfId="0" applyFont="1" applyBorder="1" applyAlignment="1">
      <alignment vertical="center" wrapText="1"/>
    </xf>
    <xf numFmtId="0" fontId="10" fillId="0" borderId="3" xfId="0" applyFont="1" applyBorder="1" applyAlignment="1">
      <alignment vertical="center" wrapTex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UD NK R">
      <a:majorFont>
        <a:latin typeface="UD Digi Kyokasho NK-R"/>
        <a:ea typeface="UD Digi Kyokasho NK-R"/>
        <a:cs typeface=""/>
      </a:majorFont>
      <a:minorFont>
        <a:latin typeface="UD Digi Kyokasho NK-R"/>
        <a:ea typeface="UD Digi Kyokasho NK-R"/>
        <a:cs typeface="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446422-BF62-4358-B49F-5272C01B1EF2}">
  <sheetPr>
    <pageSetUpPr fitToPage="1"/>
  </sheetPr>
  <dimension ref="A1:C27"/>
  <sheetViews>
    <sheetView tabSelected="1" workbookViewId="0">
      <selection activeCell="A2" sqref="A2"/>
    </sheetView>
  </sheetViews>
  <sheetFormatPr defaultRowHeight="22" customHeight="1" x14ac:dyDescent="0.35"/>
  <cols>
    <col min="1" max="1" width="4" style="36" customWidth="1"/>
    <col min="2" max="2" width="18.6640625" style="1" customWidth="1"/>
    <col min="3" max="3" width="49.265625" customWidth="1"/>
  </cols>
  <sheetData>
    <row r="1" spans="1:3" ht="22" customHeight="1" x14ac:dyDescent="0.35">
      <c r="A1" s="47" t="s">
        <v>108</v>
      </c>
    </row>
    <row r="2" spans="1:3" ht="22" customHeight="1" x14ac:dyDescent="0.35">
      <c r="A2" s="47"/>
    </row>
    <row r="3" spans="1:3" ht="35" customHeight="1" x14ac:dyDescent="0.35">
      <c r="B3" s="288" t="s">
        <v>141</v>
      </c>
      <c r="C3" s="289"/>
    </row>
    <row r="4" spans="1:3" ht="22" customHeight="1" x14ac:dyDescent="0.35">
      <c r="B4" s="1" t="s">
        <v>59</v>
      </c>
      <c r="C4" s="1" t="s">
        <v>60</v>
      </c>
    </row>
    <row r="5" spans="1:3" ht="22" customHeight="1" x14ac:dyDescent="0.35">
      <c r="A5" s="36">
        <v>1</v>
      </c>
      <c r="B5" s="38" t="s">
        <v>97</v>
      </c>
      <c r="C5" s="46" t="s">
        <v>99</v>
      </c>
    </row>
    <row r="6" spans="1:3" ht="22" customHeight="1" x14ac:dyDescent="0.35">
      <c r="A6" s="36">
        <v>2</v>
      </c>
      <c r="B6" s="38" t="s">
        <v>98</v>
      </c>
      <c r="C6" s="46" t="s">
        <v>100</v>
      </c>
    </row>
    <row r="7" spans="1:3" ht="22" customHeight="1" x14ac:dyDescent="0.35">
      <c r="A7" s="36">
        <v>3</v>
      </c>
      <c r="B7" s="38" t="s">
        <v>169</v>
      </c>
      <c r="C7" s="39" t="s">
        <v>52</v>
      </c>
    </row>
    <row r="8" spans="1:3" ht="22" customHeight="1" x14ac:dyDescent="0.35">
      <c r="A8" s="36">
        <v>4</v>
      </c>
      <c r="B8" s="38" t="s">
        <v>55</v>
      </c>
      <c r="C8" s="39" t="s">
        <v>39</v>
      </c>
    </row>
    <row r="9" spans="1:3" ht="22" customHeight="1" x14ac:dyDescent="0.35">
      <c r="A9" s="36">
        <v>5</v>
      </c>
      <c r="B9" s="38" t="s">
        <v>54</v>
      </c>
      <c r="C9" s="39" t="s">
        <v>35</v>
      </c>
    </row>
    <row r="10" spans="1:3" ht="22" customHeight="1" x14ac:dyDescent="0.35">
      <c r="A10" s="36">
        <v>6</v>
      </c>
      <c r="B10" s="38" t="s">
        <v>56</v>
      </c>
      <c r="C10" s="39" t="s">
        <v>110</v>
      </c>
    </row>
    <row r="11" spans="1:3" ht="22" customHeight="1" x14ac:dyDescent="0.35">
      <c r="A11" s="36">
        <v>7</v>
      </c>
      <c r="B11" s="38" t="s">
        <v>57</v>
      </c>
      <c r="C11" s="39" t="s">
        <v>58</v>
      </c>
    </row>
    <row r="12" spans="1:3" ht="22" customHeight="1" x14ac:dyDescent="0.35">
      <c r="A12" s="36">
        <v>8</v>
      </c>
      <c r="B12" s="38" t="s">
        <v>105</v>
      </c>
      <c r="C12" s="39" t="s">
        <v>40</v>
      </c>
    </row>
    <row r="13" spans="1:3" ht="22" customHeight="1" x14ac:dyDescent="0.35">
      <c r="A13" s="36">
        <v>9</v>
      </c>
      <c r="B13" s="38" t="s">
        <v>106</v>
      </c>
      <c r="C13" s="39" t="s">
        <v>41</v>
      </c>
    </row>
    <row r="14" spans="1:3" ht="22" customHeight="1" x14ac:dyDescent="0.35">
      <c r="A14" s="36">
        <v>10</v>
      </c>
      <c r="B14" s="38" t="s">
        <v>107</v>
      </c>
      <c r="C14" s="39" t="s">
        <v>42</v>
      </c>
    </row>
    <row r="15" spans="1:3" ht="22" customHeight="1" x14ac:dyDescent="0.35">
      <c r="A15" s="36">
        <v>11</v>
      </c>
      <c r="B15" s="38" t="s">
        <v>61</v>
      </c>
      <c r="C15" s="39" t="s">
        <v>34</v>
      </c>
    </row>
    <row r="16" spans="1:3" ht="22" customHeight="1" x14ac:dyDescent="0.35">
      <c r="A16" s="36">
        <v>12</v>
      </c>
      <c r="B16" s="38" t="s">
        <v>62</v>
      </c>
      <c r="C16" s="39" t="s">
        <v>43</v>
      </c>
    </row>
    <row r="17" spans="1:3" ht="22" customHeight="1" x14ac:dyDescent="0.35">
      <c r="A17" s="36">
        <v>13</v>
      </c>
      <c r="B17" s="38" t="s">
        <v>63</v>
      </c>
      <c r="C17" s="39" t="s">
        <v>44</v>
      </c>
    </row>
    <row r="18" spans="1:3" ht="22" customHeight="1" x14ac:dyDescent="0.35">
      <c r="A18" s="36">
        <v>14</v>
      </c>
      <c r="B18" s="38" t="s">
        <v>64</v>
      </c>
      <c r="C18" s="39" t="s">
        <v>45</v>
      </c>
    </row>
    <row r="19" spans="1:3" ht="22" customHeight="1" x14ac:dyDescent="0.35">
      <c r="A19" s="36">
        <v>15</v>
      </c>
      <c r="B19" s="38" t="s">
        <v>65</v>
      </c>
      <c r="C19" s="39" t="s">
        <v>46</v>
      </c>
    </row>
    <row r="20" spans="1:3" ht="22" customHeight="1" x14ac:dyDescent="0.35">
      <c r="A20" s="36">
        <v>16</v>
      </c>
      <c r="B20" s="38" t="s">
        <v>66</v>
      </c>
      <c r="C20" s="39" t="s">
        <v>47</v>
      </c>
    </row>
    <row r="21" spans="1:3" ht="22" customHeight="1" x14ac:dyDescent="0.35">
      <c r="A21" s="36">
        <v>17</v>
      </c>
      <c r="B21" s="38" t="s">
        <v>67</v>
      </c>
      <c r="C21" s="39" t="s">
        <v>70</v>
      </c>
    </row>
    <row r="22" spans="1:3" ht="22" customHeight="1" x14ac:dyDescent="0.35">
      <c r="A22" s="36">
        <v>18</v>
      </c>
      <c r="B22" s="56" t="s">
        <v>115</v>
      </c>
      <c r="C22" s="39" t="s">
        <v>72</v>
      </c>
    </row>
    <row r="23" spans="1:3" ht="22" customHeight="1" x14ac:dyDescent="0.35">
      <c r="A23" s="36">
        <v>19</v>
      </c>
      <c r="B23" s="38" t="s">
        <v>68</v>
      </c>
      <c r="C23" s="39" t="s">
        <v>73</v>
      </c>
    </row>
    <row r="24" spans="1:3" ht="22" customHeight="1" x14ac:dyDescent="0.35">
      <c r="A24" s="36">
        <v>20</v>
      </c>
      <c r="B24" s="38" t="s">
        <v>74</v>
      </c>
      <c r="C24" s="39"/>
    </row>
    <row r="25" spans="1:3" ht="22" customHeight="1" x14ac:dyDescent="0.35">
      <c r="A25" s="36">
        <v>21</v>
      </c>
      <c r="B25" s="38" t="s">
        <v>112</v>
      </c>
      <c r="C25" s="39"/>
    </row>
    <row r="26" spans="1:3" ht="22" customHeight="1" x14ac:dyDescent="0.35">
      <c r="A26" s="36">
        <v>22</v>
      </c>
      <c r="B26" s="38" t="s">
        <v>113</v>
      </c>
      <c r="C26" s="39"/>
    </row>
    <row r="27" spans="1:3" ht="22" customHeight="1" x14ac:dyDescent="0.35">
      <c r="A27" s="36">
        <v>23</v>
      </c>
      <c r="B27" s="38" t="s">
        <v>114</v>
      </c>
      <c r="C27" s="39"/>
    </row>
  </sheetData>
  <mergeCells count="1">
    <mergeCell ref="B3:C3"/>
  </mergeCells>
  <phoneticPr fontId="1"/>
  <pageMargins left="0.7" right="0.7" top="0.75" bottom="0.75" header="0.3" footer="0.3"/>
  <pageSetup paperSize="9" scale="9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600B2-35C3-420A-A8ED-9E1BF339C8C3}">
  <sheetPr codeName="Sheet10">
    <pageSetUpPr fitToPage="1"/>
  </sheetPr>
  <dimension ref="B1:K10"/>
  <sheetViews>
    <sheetView zoomScaleNormal="100" workbookViewId="0">
      <selection activeCell="F4" sqref="F4"/>
    </sheetView>
  </sheetViews>
  <sheetFormatPr defaultRowHeight="30" customHeight="1" x14ac:dyDescent="0.35"/>
  <cols>
    <col min="1" max="1" width="3.86328125" style="29" customWidth="1"/>
    <col min="2" max="2" width="5.265625" style="34" customWidth="1"/>
    <col min="3" max="3" width="14.06640625" style="29" customWidth="1"/>
    <col min="4" max="10" width="11.86328125" style="29" customWidth="1"/>
    <col min="11" max="11" width="12.06640625" style="29" customWidth="1"/>
    <col min="12" max="16384" width="9.06640625" style="29"/>
  </cols>
  <sheetData>
    <row r="1" spans="2:11" ht="30" customHeight="1" x14ac:dyDescent="0.35">
      <c r="B1" s="27"/>
      <c r="C1" s="28"/>
      <c r="D1" s="265" t="s">
        <v>131</v>
      </c>
      <c r="E1" s="266"/>
      <c r="F1" s="266"/>
      <c r="G1" s="266"/>
      <c r="H1" s="267" t="s">
        <v>132</v>
      </c>
      <c r="I1" s="267" t="s">
        <v>134</v>
      </c>
      <c r="J1" s="267" t="s">
        <v>133</v>
      </c>
      <c r="K1" s="267" t="s">
        <v>149</v>
      </c>
    </row>
    <row r="2" spans="2:11" ht="30" customHeight="1" x14ac:dyDescent="0.35">
      <c r="B2" s="298" t="s">
        <v>158</v>
      </c>
      <c r="C2" s="299"/>
      <c r="D2" s="219">
        <v>5</v>
      </c>
      <c r="E2" s="219">
        <v>6</v>
      </c>
      <c r="F2" s="219">
        <v>7</v>
      </c>
      <c r="G2" s="219">
        <v>8</v>
      </c>
      <c r="H2" s="219">
        <v>9</v>
      </c>
      <c r="I2" s="220">
        <v>12</v>
      </c>
      <c r="J2" s="221">
        <v>13</v>
      </c>
      <c r="K2" s="222"/>
    </row>
    <row r="3" spans="2:11" ht="39.5" customHeight="1" x14ac:dyDescent="0.35">
      <c r="B3" s="300"/>
      <c r="C3" s="301"/>
      <c r="D3" s="122" t="s">
        <v>5</v>
      </c>
      <c r="E3" s="122" t="s">
        <v>6</v>
      </c>
      <c r="F3" s="122" t="s">
        <v>168</v>
      </c>
      <c r="G3" s="58" t="s">
        <v>167</v>
      </c>
      <c r="H3" s="122" t="s">
        <v>8</v>
      </c>
      <c r="I3" s="223" t="s">
        <v>36</v>
      </c>
      <c r="J3" s="224" t="s">
        <v>9</v>
      </c>
      <c r="K3" s="225" t="s">
        <v>33</v>
      </c>
    </row>
    <row r="4" spans="2:11" ht="30" customHeight="1" x14ac:dyDescent="0.35">
      <c r="B4" s="72" t="s">
        <v>0</v>
      </c>
      <c r="C4" s="95" t="s">
        <v>117</v>
      </c>
      <c r="D4" s="211">
        <f>生誘!D4/生誘!$K4</f>
        <v>7.8439909961582812E-3</v>
      </c>
      <c r="E4" s="212">
        <f>生誘!E4/生誘!$K4</f>
        <v>0.26700568105515687</v>
      </c>
      <c r="F4" s="212">
        <f>生誘!F4/生誘!$K4</f>
        <v>1.161712458711027E-2</v>
      </c>
      <c r="G4" s="212">
        <f>生誘!G4/生誘!$K4</f>
        <v>4.9599150600289521E-2</v>
      </c>
      <c r="H4" s="212">
        <f>生誘!H4/生誘!$K4</f>
        <v>-1.5926583775677738E-3</v>
      </c>
      <c r="I4" s="213">
        <f>生誘!I4/生誘!$K4</f>
        <v>0.53861038489706758</v>
      </c>
      <c r="J4" s="214">
        <f>生誘!J4/生誘!$K4</f>
        <v>0.12691632624178537</v>
      </c>
      <c r="K4" s="214">
        <f>生誘!K4/生誘!$K4</f>
        <v>1</v>
      </c>
    </row>
    <row r="5" spans="2:11" ht="30" customHeight="1" x14ac:dyDescent="0.35">
      <c r="B5" s="72" t="s">
        <v>101</v>
      </c>
      <c r="C5" s="95" t="s">
        <v>118</v>
      </c>
      <c r="D5" s="215">
        <f>生誘!D5/生誘!$K5</f>
        <v>2.9714477694883089E-3</v>
      </c>
      <c r="E5" s="216">
        <f>生誘!E5/生誘!$K5</f>
        <v>7.1382721619018305E-2</v>
      </c>
      <c r="F5" s="216">
        <f>生誘!F5/生誘!$K5</f>
        <v>6.261068295829994E-3</v>
      </c>
      <c r="G5" s="216">
        <f>生誘!G5/生誘!$K5</f>
        <v>9.8799919225108834E-2</v>
      </c>
      <c r="H5" s="216">
        <f>生誘!H5/生誘!$K5</f>
        <v>-2.204056164082992E-4</v>
      </c>
      <c r="I5" s="215">
        <f>生誘!I5/生誘!$K5</f>
        <v>0.5058394877447161</v>
      </c>
      <c r="J5" s="217">
        <f>生誘!J5/生誘!$K5</f>
        <v>0.31496576096224688</v>
      </c>
      <c r="K5" s="217">
        <f>生誘!K5/生誘!$K5</f>
        <v>1</v>
      </c>
    </row>
    <row r="6" spans="2:11" ht="30" customHeight="1" x14ac:dyDescent="0.35">
      <c r="B6" s="72" t="s">
        <v>102</v>
      </c>
      <c r="C6" s="95" t="s">
        <v>119</v>
      </c>
      <c r="D6" s="215">
        <f>生誘!D6/生誘!$K6</f>
        <v>2.5728253858835304E-2</v>
      </c>
      <c r="E6" s="216">
        <f>生誘!E6/生誘!$K6</f>
        <v>0.4016699745624564</v>
      </c>
      <c r="F6" s="216">
        <f>生誘!F6/生誘!$K6</f>
        <v>0.12426127169127051</v>
      </c>
      <c r="G6" s="216">
        <f>生誘!G6/生誘!$K6</f>
        <v>0.11402611647182573</v>
      </c>
      <c r="H6" s="216">
        <f>生誘!H6/生誘!$K6</f>
        <v>4.0164782385658277E-4</v>
      </c>
      <c r="I6" s="215">
        <f>生誘!I6/生誘!$K6</f>
        <v>0.23816412341972049</v>
      </c>
      <c r="J6" s="217">
        <f>生誘!J6/生誘!$K6</f>
        <v>9.5748612172035202E-2</v>
      </c>
      <c r="K6" s="217">
        <f>生誘!K6/生誘!$K6</f>
        <v>1</v>
      </c>
    </row>
    <row r="7" spans="2:11" ht="30" customHeight="1" x14ac:dyDescent="0.35">
      <c r="B7" s="146"/>
      <c r="C7" s="147" t="s">
        <v>28</v>
      </c>
      <c r="D7" s="218">
        <f>生誘!D7/生誘!$K7</f>
        <v>1.3798931072877923E-2</v>
      </c>
      <c r="E7" s="218">
        <f>生誘!E7/生誘!$K7</f>
        <v>0.22917170351600938</v>
      </c>
      <c r="F7" s="218">
        <f>生誘!F7/生誘!$K7</f>
        <v>6.2302282924207537E-2</v>
      </c>
      <c r="G7" s="218">
        <f>生誘!G7/生誘!$K7</f>
        <v>0.10577506151695147</v>
      </c>
      <c r="H7" s="218">
        <f>生誘!H7/生誘!$K7</f>
        <v>6.783254968976789E-5</v>
      </c>
      <c r="I7" s="218">
        <f>生誘!I7/生誘!$K7</f>
        <v>0.37894447027863803</v>
      </c>
      <c r="J7" s="218">
        <f>生誘!J7/生誘!$K7</f>
        <v>0.20993971814162593</v>
      </c>
      <c r="K7" s="218">
        <f>生誘!K7/生誘!$K7</f>
        <v>1</v>
      </c>
    </row>
    <row r="8" spans="2:11" ht="30" customHeight="1" x14ac:dyDescent="0.35">
      <c r="B8" s="31"/>
      <c r="C8" s="32"/>
      <c r="D8" s="33"/>
      <c r="E8" s="33"/>
      <c r="F8" s="33"/>
      <c r="G8" s="33"/>
      <c r="H8" s="33"/>
      <c r="I8" s="33"/>
      <c r="J8" s="33"/>
    </row>
    <row r="9" spans="2:11" ht="30" customHeight="1" x14ac:dyDescent="0.35">
      <c r="B9" s="31"/>
      <c r="C9" s="32"/>
      <c r="D9" s="205" t="s">
        <v>126</v>
      </c>
      <c r="E9" s="33"/>
      <c r="F9" s="33"/>
      <c r="G9" s="33"/>
      <c r="H9" s="33"/>
      <c r="I9" s="33"/>
      <c r="J9" s="33"/>
    </row>
    <row r="10" spans="2:11" ht="30" customHeight="1" x14ac:dyDescent="0.35">
      <c r="B10" s="31"/>
      <c r="C10" s="32"/>
      <c r="D10" s="178"/>
      <c r="E10" s="33"/>
      <c r="F10" s="33"/>
      <c r="G10" s="33"/>
      <c r="H10" s="33"/>
      <c r="I10" s="33"/>
      <c r="J10" s="33"/>
    </row>
  </sheetData>
  <mergeCells count="1">
    <mergeCell ref="B2:C3"/>
  </mergeCells>
  <phoneticPr fontId="1"/>
  <printOptions headings="1" gridLines="1"/>
  <pageMargins left="0.7" right="0.7" top="0.75" bottom="0.75" header="0.3" footer="0.3"/>
  <pageSetup paperSize="9" scale="82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00ABED-0661-4BB4-8844-509FB1B1F9CD}">
  <sheetPr codeName="Sheet12">
    <pageSetUpPr fitToPage="1"/>
  </sheetPr>
  <dimension ref="B1:L10"/>
  <sheetViews>
    <sheetView zoomScaleNormal="100" workbookViewId="0">
      <selection activeCell="F4" sqref="F4"/>
    </sheetView>
  </sheetViews>
  <sheetFormatPr defaultRowHeight="30" customHeight="1" x14ac:dyDescent="0.35"/>
  <cols>
    <col min="1" max="1" width="3.86328125" style="29" customWidth="1"/>
    <col min="2" max="2" width="5.265625" style="34" customWidth="1"/>
    <col min="3" max="3" width="13.9296875" style="29" customWidth="1"/>
    <col min="4" max="10" width="11.86328125" style="29" customWidth="1"/>
    <col min="11" max="11" width="12.73046875" style="29" customWidth="1"/>
    <col min="12" max="12" width="11.33203125" style="29" customWidth="1"/>
    <col min="13" max="16384" width="9.06640625" style="29"/>
  </cols>
  <sheetData>
    <row r="1" spans="2:12" ht="30" customHeight="1" x14ac:dyDescent="0.35">
      <c r="B1" s="27"/>
      <c r="C1" s="28"/>
      <c r="D1" s="265" t="s">
        <v>131</v>
      </c>
      <c r="E1" s="266"/>
      <c r="F1" s="266"/>
      <c r="G1" s="266"/>
      <c r="H1" s="267" t="s">
        <v>132</v>
      </c>
      <c r="I1" s="267" t="s">
        <v>134</v>
      </c>
      <c r="J1" s="267" t="s">
        <v>133</v>
      </c>
      <c r="K1" s="267" t="s">
        <v>149</v>
      </c>
    </row>
    <row r="2" spans="2:12" ht="30" customHeight="1" x14ac:dyDescent="0.35">
      <c r="B2" s="298" t="s">
        <v>159</v>
      </c>
      <c r="C2" s="299"/>
      <c r="D2" s="185">
        <v>5</v>
      </c>
      <c r="E2" s="185">
        <v>6</v>
      </c>
      <c r="F2" s="185">
        <v>7</v>
      </c>
      <c r="G2" s="185">
        <v>8</v>
      </c>
      <c r="H2" s="185">
        <v>9</v>
      </c>
      <c r="I2" s="196">
        <v>12</v>
      </c>
      <c r="J2" s="186">
        <v>13</v>
      </c>
      <c r="K2" s="206"/>
    </row>
    <row r="3" spans="2:12" ht="48.5" customHeight="1" x14ac:dyDescent="0.35">
      <c r="B3" s="300"/>
      <c r="C3" s="301"/>
      <c r="D3" s="58" t="s">
        <v>5</v>
      </c>
      <c r="E3" s="58" t="s">
        <v>6</v>
      </c>
      <c r="F3" s="58" t="s">
        <v>168</v>
      </c>
      <c r="G3" s="58" t="s">
        <v>167</v>
      </c>
      <c r="H3" s="58" t="s">
        <v>8</v>
      </c>
      <c r="I3" s="197" t="s">
        <v>36</v>
      </c>
      <c r="J3" s="187" t="s">
        <v>9</v>
      </c>
      <c r="K3" s="207" t="s">
        <v>33</v>
      </c>
    </row>
    <row r="4" spans="2:12" ht="30" customHeight="1" x14ac:dyDescent="0.35">
      <c r="B4" s="51" t="s">
        <v>0</v>
      </c>
      <c r="C4" s="57" t="s">
        <v>117</v>
      </c>
      <c r="D4" s="268">
        <f t="array" ref="D4:H6">MMULT('VB1(I-Ḿ)'!D4:F6,'X3'!H4:L6)</f>
        <v>1554.5064476366558</v>
      </c>
      <c r="E4" s="268">
        <v>52914.651860148871</v>
      </c>
      <c r="F4" s="268">
        <v>2302.2585164243378</v>
      </c>
      <c r="G4" s="268">
        <v>9829.4604676641738</v>
      </c>
      <c r="H4" s="268">
        <v>-315.6298519496263</v>
      </c>
      <c r="I4" s="269">
        <f t="array" ref="I4:J6">MMULT('VB1'!D4:F6,'X3'!O4:P6)</f>
        <v>106740.72885813104</v>
      </c>
      <c r="J4" s="270">
        <v>25152.023701944538</v>
      </c>
      <c r="K4" s="273">
        <f>SUM(D4:J4)</f>
        <v>198177.99999999997</v>
      </c>
    </row>
    <row r="5" spans="2:12" ht="30" customHeight="1" x14ac:dyDescent="0.35">
      <c r="B5" s="51" t="s">
        <v>101</v>
      </c>
      <c r="C5" s="57" t="s">
        <v>118</v>
      </c>
      <c r="D5" s="268">
        <v>38973.571345011806</v>
      </c>
      <c r="E5" s="268">
        <v>936257.27579219791</v>
      </c>
      <c r="F5" s="268">
        <v>82120.303250540397</v>
      </c>
      <c r="G5" s="268">
        <v>1295861.8153548311</v>
      </c>
      <c r="H5" s="268">
        <v>-2890.8446933291962</v>
      </c>
      <c r="I5" s="269">
        <v>6634601.3438889366</v>
      </c>
      <c r="J5" s="270">
        <v>4131097.5350618092</v>
      </c>
      <c r="K5" s="274">
        <f>SUM(D5:J5)</f>
        <v>13116020.999999996</v>
      </c>
    </row>
    <row r="6" spans="2:12" ht="30" customHeight="1" x14ac:dyDescent="0.35">
      <c r="B6" s="51" t="s">
        <v>102</v>
      </c>
      <c r="C6" s="57" t="s">
        <v>119</v>
      </c>
      <c r="D6" s="268">
        <v>615947.67315950827</v>
      </c>
      <c r="E6" s="268">
        <v>9616186.4527320787</v>
      </c>
      <c r="F6" s="268">
        <v>2974878.9631052082</v>
      </c>
      <c r="G6" s="268">
        <v>2729844.0658116071</v>
      </c>
      <c r="H6" s="268">
        <v>9615.656153403701</v>
      </c>
      <c r="I6" s="269">
        <v>5701772.0073557924</v>
      </c>
      <c r="J6" s="270">
        <v>2292271.1816824032</v>
      </c>
      <c r="K6" s="274">
        <f>SUM(D6:J6)</f>
        <v>23940516.000000004</v>
      </c>
    </row>
    <row r="7" spans="2:12" ht="30" customHeight="1" x14ac:dyDescent="0.35">
      <c r="B7" s="30"/>
      <c r="C7" s="59" t="s">
        <v>33</v>
      </c>
      <c r="D7" s="271">
        <f t="shared" ref="D7:K7" si="0">SUM(D4:D6)</f>
        <v>656475.75095215673</v>
      </c>
      <c r="E7" s="271">
        <f t="shared" si="0"/>
        <v>10605358.380384425</v>
      </c>
      <c r="F7" s="271">
        <f t="shared" si="0"/>
        <v>3059301.5248721731</v>
      </c>
      <c r="G7" s="271">
        <f t="shared" si="0"/>
        <v>4035535.3416341022</v>
      </c>
      <c r="H7" s="271">
        <f t="shared" si="0"/>
        <v>6409.181608124878</v>
      </c>
      <c r="I7" s="271">
        <f t="shared" si="0"/>
        <v>12443114.080102861</v>
      </c>
      <c r="J7" s="271">
        <f t="shared" si="0"/>
        <v>6448520.7404461568</v>
      </c>
      <c r="K7" s="272">
        <f t="shared" si="0"/>
        <v>37254715</v>
      </c>
    </row>
    <row r="8" spans="2:12" ht="30" customHeight="1" x14ac:dyDescent="0.35">
      <c r="B8" s="31"/>
      <c r="C8" s="32"/>
      <c r="D8" s="33"/>
      <c r="E8" s="33"/>
      <c r="F8" s="33"/>
      <c r="G8" s="33"/>
      <c r="H8" s="33"/>
      <c r="I8" s="33"/>
      <c r="J8" s="33"/>
      <c r="L8" s="194">
        <f>'X3'!$G$14</f>
        <v>37254715</v>
      </c>
    </row>
    <row r="9" spans="2:12" ht="30" customHeight="1" x14ac:dyDescent="0.35">
      <c r="B9" s="31"/>
      <c r="C9" s="32"/>
      <c r="D9" s="205" t="s">
        <v>137</v>
      </c>
      <c r="E9" s="33"/>
      <c r="F9" s="33"/>
      <c r="G9" s="33"/>
      <c r="H9" s="33"/>
      <c r="I9" s="205" t="s">
        <v>135</v>
      </c>
      <c r="J9" s="33"/>
    </row>
    <row r="10" spans="2:12" ht="30" customHeight="1" x14ac:dyDescent="0.35">
      <c r="B10" s="31"/>
      <c r="C10" s="32"/>
      <c r="D10" s="33"/>
      <c r="E10" s="33"/>
      <c r="F10" s="33"/>
      <c r="G10" s="33"/>
      <c r="H10" s="33"/>
      <c r="I10" s="33"/>
      <c r="J10" s="33"/>
    </row>
  </sheetData>
  <mergeCells count="1">
    <mergeCell ref="B2:C3"/>
  </mergeCells>
  <phoneticPr fontId="1"/>
  <printOptions headings="1" gridLines="1"/>
  <pageMargins left="0.7" right="0.7" top="0.75" bottom="0.75" header="0.3" footer="0.3"/>
  <pageSetup paperSize="9" scale="7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2C817-F9FE-42B5-9320-8FA8444F0218}">
  <sheetPr>
    <pageSetUpPr fitToPage="1"/>
  </sheetPr>
  <dimension ref="B1:K10"/>
  <sheetViews>
    <sheetView zoomScaleNormal="100" workbookViewId="0">
      <selection activeCell="F3" sqref="F3"/>
    </sheetView>
  </sheetViews>
  <sheetFormatPr defaultRowHeight="30" customHeight="1" x14ac:dyDescent="0.35"/>
  <cols>
    <col min="1" max="1" width="3.86328125" style="29" customWidth="1"/>
    <col min="2" max="2" width="5.265625" style="34" customWidth="1"/>
    <col min="3" max="3" width="15.06640625" style="29" customWidth="1"/>
    <col min="4" max="10" width="11.86328125" style="29" customWidth="1"/>
    <col min="11" max="11" width="13.19921875" style="29" customWidth="1"/>
    <col min="12" max="16384" width="9.06640625" style="29"/>
  </cols>
  <sheetData>
    <row r="1" spans="2:11" ht="30" customHeight="1" x14ac:dyDescent="0.35">
      <c r="B1" s="27"/>
      <c r="C1" s="28"/>
      <c r="D1" s="265" t="s">
        <v>131</v>
      </c>
      <c r="E1" s="266"/>
      <c r="F1" s="266"/>
      <c r="G1" s="266"/>
      <c r="H1" s="267" t="s">
        <v>132</v>
      </c>
      <c r="I1" s="267" t="s">
        <v>134</v>
      </c>
      <c r="J1" s="267" t="s">
        <v>133</v>
      </c>
      <c r="K1" s="267" t="s">
        <v>149</v>
      </c>
    </row>
    <row r="2" spans="2:11" ht="30" customHeight="1" x14ac:dyDescent="0.35">
      <c r="B2" s="298" t="s">
        <v>160</v>
      </c>
      <c r="C2" s="299"/>
      <c r="D2" s="219">
        <v>5</v>
      </c>
      <c r="E2" s="219">
        <v>6</v>
      </c>
      <c r="F2" s="219">
        <v>7</v>
      </c>
      <c r="G2" s="219">
        <v>8</v>
      </c>
      <c r="H2" s="219">
        <v>9</v>
      </c>
      <c r="I2" s="220">
        <v>12</v>
      </c>
      <c r="J2" s="221">
        <v>13</v>
      </c>
      <c r="K2" s="208"/>
    </row>
    <row r="3" spans="2:11" ht="42.5" customHeight="1" x14ac:dyDescent="0.35">
      <c r="B3" s="300"/>
      <c r="C3" s="301"/>
      <c r="D3" s="122" t="s">
        <v>5</v>
      </c>
      <c r="E3" s="122" t="s">
        <v>6</v>
      </c>
      <c r="F3" s="58" t="s">
        <v>168</v>
      </c>
      <c r="G3" s="58" t="s">
        <v>167</v>
      </c>
      <c r="H3" s="122" t="s">
        <v>8</v>
      </c>
      <c r="I3" s="223" t="s">
        <v>36</v>
      </c>
      <c r="J3" s="224" t="s">
        <v>9</v>
      </c>
      <c r="K3" s="209" t="s">
        <v>33</v>
      </c>
    </row>
    <row r="4" spans="2:11" ht="30" customHeight="1" x14ac:dyDescent="0.35">
      <c r="B4" s="72" t="s">
        <v>0</v>
      </c>
      <c r="C4" s="95" t="s">
        <v>117</v>
      </c>
      <c r="D4" s="216">
        <f>+粗誘!D4/'X3'!H$7</f>
        <v>1.4390966524933028E-3</v>
      </c>
      <c r="E4" s="216">
        <f>+粗誘!E4/'X3'!I$7</f>
        <v>2.8469794492705638E-3</v>
      </c>
      <c r="F4" s="216">
        <f>+粗誘!F4/'X3'!J$7</f>
        <v>4.9226786123888707E-4</v>
      </c>
      <c r="G4" s="216">
        <f>+粗誘!G4/'X3'!K$7</f>
        <v>9.5577285114466389E-4</v>
      </c>
      <c r="H4" s="216">
        <f>+粗誘!H4/'X3'!L$7</f>
        <v>0.18945369264683451</v>
      </c>
      <c r="I4" s="215">
        <f>+粗誘!I4/'X3'!O$7</f>
        <v>5.2483456986148003E-3</v>
      </c>
      <c r="J4" s="217">
        <f>+粗誘!J4/'X3'!P$7</f>
        <v>2.2605124652014274E-3</v>
      </c>
      <c r="K4" s="210">
        <f>+粗誘!K4/'X3'!R$7</f>
        <v>2.9985813259609871E-3</v>
      </c>
    </row>
    <row r="5" spans="2:11" ht="30" customHeight="1" x14ac:dyDescent="0.35">
      <c r="B5" s="72" t="s">
        <v>101</v>
      </c>
      <c r="C5" s="95" t="s">
        <v>118</v>
      </c>
      <c r="D5" s="216">
        <f>+粗誘!D5/'X3'!H$7</f>
        <v>3.6080092265673824E-2</v>
      </c>
      <c r="E5" s="216">
        <f>+粗誘!E5/'X3'!I$7</f>
        <v>5.0373670235141006E-2</v>
      </c>
      <c r="F5" s="216">
        <f>+粗誘!F5/'X3'!J$7</f>
        <v>1.7558925618925338E-2</v>
      </c>
      <c r="G5" s="216">
        <f>+粗誘!G5/'X3'!K$7</f>
        <v>0.12600381740438596</v>
      </c>
      <c r="H5" s="216">
        <f>+粗誘!H5/'X3'!L$7</f>
        <v>1.7352008963560601</v>
      </c>
      <c r="I5" s="215">
        <f>+粗誘!I5/'X3'!O$7</f>
        <v>0.32621738485132135</v>
      </c>
      <c r="J5" s="217">
        <f>+粗誘!J5/'X3'!P$7</f>
        <v>0.37127817561050352</v>
      </c>
      <c r="K5" s="200">
        <f>+粗誘!K5/'X3'!R$7</f>
        <v>0.19845520512626097</v>
      </c>
    </row>
    <row r="6" spans="2:11" ht="30" customHeight="1" x14ac:dyDescent="0.35">
      <c r="B6" s="72" t="s">
        <v>102</v>
      </c>
      <c r="C6" s="95" t="s">
        <v>119</v>
      </c>
      <c r="D6" s="216">
        <f>+粗誘!D6/'X3'!H$7</f>
        <v>0.57021843550569362</v>
      </c>
      <c r="E6" s="216">
        <f>+粗誘!E6/'X3'!I$7</f>
        <v>0.51738193957391387</v>
      </c>
      <c r="F6" s="216">
        <f>+粗誘!F6/'X3'!J$7</f>
        <v>0.63608725699787705</v>
      </c>
      <c r="G6" s="216">
        <f>+粗誘!G6/'X3'!K$7</f>
        <v>0.26543784926387909</v>
      </c>
      <c r="H6" s="216">
        <f>+粗誘!H6/'X3'!L$7</f>
        <v>-5.7717023729914168</v>
      </c>
      <c r="I6" s="215">
        <f>+粗誘!I6/'X3'!O$7</f>
        <v>0.2803510048077445</v>
      </c>
      <c r="J6" s="217">
        <f>+粗誘!J6/'X3'!P$7</f>
        <v>0.20601553343059525</v>
      </c>
      <c r="K6" s="200">
        <f>+粗誘!K6/'X3'!R$7</f>
        <v>0.36223790840290165</v>
      </c>
    </row>
    <row r="7" spans="2:11" ht="30" customHeight="1" x14ac:dyDescent="0.35">
      <c r="B7" s="146"/>
      <c r="C7" s="147" t="s">
        <v>33</v>
      </c>
      <c r="D7" s="278">
        <f>+粗誘!D7/'X3'!H$7</f>
        <v>0.60773762442386081</v>
      </c>
      <c r="E7" s="218">
        <f>+粗誘!E7/'X3'!I$7</f>
        <v>0.5706025892583253</v>
      </c>
      <c r="F7" s="218">
        <f>+粗誘!F7/'X3'!J$7</f>
        <v>0.65413845047804131</v>
      </c>
      <c r="G7" s="218">
        <f>+粗誘!G7/'X3'!K$7</f>
        <v>0.3923974395194097</v>
      </c>
      <c r="H7" s="279">
        <f>+粗誘!H7/'X3'!L$7</f>
        <v>-3.8470477839885224</v>
      </c>
      <c r="I7" s="218">
        <f>+粗誘!I7/'X3'!O$7</f>
        <v>0.61181673535768066</v>
      </c>
      <c r="J7" s="218">
        <f>+粗誘!J7/'X3'!P$7</f>
        <v>0.5795542215063002</v>
      </c>
      <c r="K7" s="202">
        <f>+粗誘!K7/'X3'!R$7</f>
        <v>0.5636916948551236</v>
      </c>
    </row>
    <row r="8" spans="2:11" ht="30" customHeight="1" x14ac:dyDescent="0.35">
      <c r="B8" s="31"/>
      <c r="C8" s="32"/>
      <c r="D8" s="33"/>
      <c r="E8" s="33"/>
      <c r="F8" s="33"/>
      <c r="G8" s="33"/>
      <c r="H8" s="33"/>
      <c r="I8" s="33"/>
      <c r="J8" s="33"/>
    </row>
    <row r="9" spans="2:11" ht="30" customHeight="1" x14ac:dyDescent="0.35">
      <c r="B9" s="31"/>
      <c r="C9" s="32"/>
      <c r="D9" s="205" t="s">
        <v>144</v>
      </c>
      <c r="E9" s="33"/>
      <c r="F9" s="33"/>
      <c r="G9" s="33"/>
      <c r="H9" s="33"/>
      <c r="I9" s="205" t="s">
        <v>145</v>
      </c>
      <c r="J9" s="33"/>
    </row>
    <row r="10" spans="2:11" ht="30" customHeight="1" x14ac:dyDescent="0.35">
      <c r="B10" s="31"/>
      <c r="C10" s="32"/>
      <c r="D10" s="33"/>
      <c r="E10" s="33"/>
      <c r="F10" s="33"/>
      <c r="G10" s="33"/>
      <c r="H10" s="33"/>
      <c r="I10" s="33"/>
      <c r="J10" s="33"/>
    </row>
  </sheetData>
  <mergeCells count="1">
    <mergeCell ref="B2:C3"/>
  </mergeCells>
  <phoneticPr fontId="1"/>
  <printOptions headings="1" gridLines="1"/>
  <pageMargins left="0.7" right="0.7" top="0.75" bottom="0.75" header="0.3" footer="0.3"/>
  <pageSetup paperSize="9" scale="81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D2889-656B-46D4-B414-277722335043}">
  <sheetPr>
    <pageSetUpPr fitToPage="1"/>
  </sheetPr>
  <dimension ref="B1:K10"/>
  <sheetViews>
    <sheetView zoomScaleNormal="100" workbookViewId="0">
      <selection activeCell="F3" sqref="F3"/>
    </sheetView>
  </sheetViews>
  <sheetFormatPr defaultRowHeight="30" customHeight="1" x14ac:dyDescent="0.35"/>
  <cols>
    <col min="1" max="1" width="2.73046875" style="29" customWidth="1"/>
    <col min="2" max="2" width="5.265625" style="34" customWidth="1"/>
    <col min="3" max="3" width="13.06640625" style="29" customWidth="1"/>
    <col min="4" max="10" width="11.86328125" style="29" customWidth="1"/>
    <col min="11" max="11" width="12.06640625" style="29" customWidth="1"/>
    <col min="12" max="16384" width="9.06640625" style="29"/>
  </cols>
  <sheetData>
    <row r="1" spans="2:11" ht="30" customHeight="1" x14ac:dyDescent="0.35">
      <c r="B1" s="27"/>
      <c r="C1" s="28"/>
      <c r="D1" s="265" t="s">
        <v>131</v>
      </c>
      <c r="E1" s="266"/>
      <c r="F1" s="266"/>
      <c r="G1" s="266"/>
      <c r="H1" s="267" t="s">
        <v>132</v>
      </c>
      <c r="I1" s="267" t="s">
        <v>134</v>
      </c>
      <c r="J1" s="267" t="s">
        <v>133</v>
      </c>
      <c r="K1" s="267" t="s">
        <v>149</v>
      </c>
    </row>
    <row r="2" spans="2:11" ht="30" customHeight="1" x14ac:dyDescent="0.35">
      <c r="B2" s="298" t="s">
        <v>161</v>
      </c>
      <c r="C2" s="299"/>
      <c r="D2" s="219">
        <v>5</v>
      </c>
      <c r="E2" s="219">
        <v>6</v>
      </c>
      <c r="F2" s="219">
        <v>7</v>
      </c>
      <c r="G2" s="219">
        <v>8</v>
      </c>
      <c r="H2" s="219">
        <v>9</v>
      </c>
      <c r="I2" s="220">
        <v>12</v>
      </c>
      <c r="J2" s="221">
        <v>13</v>
      </c>
      <c r="K2" s="285"/>
    </row>
    <row r="3" spans="2:11" ht="43" customHeight="1" x14ac:dyDescent="0.35">
      <c r="B3" s="300"/>
      <c r="C3" s="301"/>
      <c r="D3" s="122" t="s">
        <v>5</v>
      </c>
      <c r="E3" s="122" t="s">
        <v>6</v>
      </c>
      <c r="F3" s="58" t="s">
        <v>168</v>
      </c>
      <c r="G3" s="58" t="s">
        <v>167</v>
      </c>
      <c r="H3" s="122" t="s">
        <v>8</v>
      </c>
      <c r="I3" s="223" t="s">
        <v>36</v>
      </c>
      <c r="J3" s="224" t="s">
        <v>9</v>
      </c>
      <c r="K3" s="286" t="s">
        <v>33</v>
      </c>
    </row>
    <row r="4" spans="2:11" ht="30" customHeight="1" x14ac:dyDescent="0.35">
      <c r="B4" s="72" t="s">
        <v>0</v>
      </c>
      <c r="C4" s="95" t="s">
        <v>117</v>
      </c>
      <c r="D4" s="216">
        <f>IF(粗誘!$K4=0,0,粗誘!D4/粗誘!$K4)</f>
        <v>7.8439909961582829E-3</v>
      </c>
      <c r="E4" s="216">
        <f>IF(粗誘!$K4=0,0,粗誘!E4/粗誘!$K4)</f>
        <v>0.26700568105515687</v>
      </c>
      <c r="F4" s="216">
        <f>IF(粗誘!$K4=0,0,粗誘!F4/粗誘!$K4)</f>
        <v>1.1617124587110264E-2</v>
      </c>
      <c r="G4" s="216">
        <f>IF(粗誘!$K4=0,0,粗誘!G4/粗誘!$K4)</f>
        <v>4.9599150600289514E-2</v>
      </c>
      <c r="H4" s="216">
        <f>IF(粗誘!$K4=0,0,粗誘!H4/粗誘!$K4)</f>
        <v>-1.5926583775677742E-3</v>
      </c>
      <c r="I4" s="215">
        <f>IF(粗誘!$K4=0,0,粗誘!I4/粗誘!$K4)</f>
        <v>0.53861038489706758</v>
      </c>
      <c r="J4" s="217">
        <f>IF(粗誘!$K4=0,0,粗誘!J4/粗誘!$K4)</f>
        <v>0.12691632624178537</v>
      </c>
      <c r="K4" s="275">
        <f>IF(粗誘!$K4=0,0,粗誘!K4/粗誘!$K4)</f>
        <v>1</v>
      </c>
    </row>
    <row r="5" spans="2:11" ht="30" customHeight="1" x14ac:dyDescent="0.35">
      <c r="B5" s="72" t="s">
        <v>101</v>
      </c>
      <c r="C5" s="95" t="s">
        <v>118</v>
      </c>
      <c r="D5" s="216">
        <f>IF(粗誘!$K5=0,0,粗誘!D5/粗誘!$K5)</f>
        <v>2.9714477694883089E-3</v>
      </c>
      <c r="E5" s="216">
        <f>IF(粗誘!$K5=0,0,粗誘!E5/粗誘!$K5)</f>
        <v>7.1382721619018305E-2</v>
      </c>
      <c r="F5" s="216">
        <f>IF(粗誘!$K5=0,0,粗誘!F5/粗誘!$K5)</f>
        <v>6.2610682958299949E-3</v>
      </c>
      <c r="G5" s="216">
        <f>IF(粗誘!$K5=0,0,粗誘!G5/粗誘!$K5)</f>
        <v>9.8799919225108848E-2</v>
      </c>
      <c r="H5" s="216">
        <f>IF(粗誘!$K5=0,0,粗誘!H5/粗誘!$K5)</f>
        <v>-2.204056164082992E-4</v>
      </c>
      <c r="I5" s="215">
        <f>IF(粗誘!$K5=0,0,粗誘!I5/粗誘!$K5)</f>
        <v>0.5058394877447161</v>
      </c>
      <c r="J5" s="217">
        <f>IF(粗誘!$K5=0,0,粗誘!J5/粗誘!$K5)</f>
        <v>0.31496576096224688</v>
      </c>
      <c r="K5" s="276">
        <f>IF(粗誘!$K5=0,0,粗誘!K5/粗誘!$K5)</f>
        <v>1</v>
      </c>
    </row>
    <row r="6" spans="2:11" ht="30" customHeight="1" x14ac:dyDescent="0.35">
      <c r="B6" s="72" t="s">
        <v>102</v>
      </c>
      <c r="C6" s="95" t="s">
        <v>119</v>
      </c>
      <c r="D6" s="216">
        <f>IF(粗誘!$K6=0,0,粗誘!D6/粗誘!$K6)</f>
        <v>2.5728253858835298E-2</v>
      </c>
      <c r="E6" s="216">
        <f>IF(粗誘!$K6=0,0,粗誘!E6/粗誘!$K6)</f>
        <v>0.40166997456245629</v>
      </c>
      <c r="F6" s="216">
        <f>IF(粗誘!$K6=0,0,粗誘!F6/粗誘!$K6)</f>
        <v>0.12426127169127048</v>
      </c>
      <c r="G6" s="216">
        <f>IF(粗誘!$K6=0,0,粗誘!G6/粗誘!$K6)</f>
        <v>0.1140261164718257</v>
      </c>
      <c r="H6" s="216">
        <f>IF(粗誘!$K6=0,0,粗誘!H6/粗誘!$K6)</f>
        <v>4.0164782385658266E-4</v>
      </c>
      <c r="I6" s="215">
        <f>IF(粗誘!$K6=0,0,粗誘!I6/粗誘!$K6)</f>
        <v>0.23816412341972043</v>
      </c>
      <c r="J6" s="217">
        <f>IF(粗誘!$K6=0,0,粗誘!J6/粗誘!$K6)</f>
        <v>9.5748612172035175E-2</v>
      </c>
      <c r="K6" s="276">
        <f>IF(粗誘!$K6=0,0,粗誘!K6/粗誘!$K6)</f>
        <v>1</v>
      </c>
    </row>
    <row r="7" spans="2:11" ht="30" customHeight="1" x14ac:dyDescent="0.35">
      <c r="B7" s="146"/>
      <c r="C7" s="147" t="s">
        <v>28</v>
      </c>
      <c r="D7" s="278">
        <f>IF(粗誘!$K7=0,0,粗誘!D7/粗誘!$K7)</f>
        <v>1.7621279640769139E-2</v>
      </c>
      <c r="E7" s="218">
        <f>IF(粗誘!$K7=0,0,粗誘!E7/粗誘!$K7)</f>
        <v>0.28467157460161552</v>
      </c>
      <c r="F7" s="218">
        <f>IF(粗誘!$K7=0,0,粗誘!F7/粗誘!$K7)</f>
        <v>8.2118505667595987E-2</v>
      </c>
      <c r="G7" s="218">
        <f>IF(粗誘!$K7=0,0,粗誘!G7/粗誘!$K7)</f>
        <v>0.10832280804279679</v>
      </c>
      <c r="H7" s="279">
        <f>IF(粗誘!$K7=0,0,粗誘!H7/粗誘!$K7)</f>
        <v>1.7203679072903599E-4</v>
      </c>
      <c r="I7" s="218">
        <f>IF(粗誘!$K7=0,0,粗誘!I7/粗誘!$K7)</f>
        <v>0.33400105409752462</v>
      </c>
      <c r="J7" s="218">
        <f>IF(粗誘!$K7=0,0,粗誘!J7/粗誘!$K7)</f>
        <v>0.17309274115896892</v>
      </c>
      <c r="K7" s="277">
        <f>IF(粗誘!$K7=0,0,粗誘!K7/粗誘!$K7)</f>
        <v>1</v>
      </c>
    </row>
    <row r="8" spans="2:11" ht="30" customHeight="1" x14ac:dyDescent="0.35">
      <c r="B8" s="31"/>
      <c r="C8" s="32"/>
      <c r="D8" s="33"/>
      <c r="E8" s="33"/>
      <c r="F8" s="33"/>
      <c r="G8" s="33"/>
      <c r="H8" s="33"/>
      <c r="I8" s="33"/>
      <c r="J8" s="33"/>
    </row>
    <row r="9" spans="2:11" ht="30" customHeight="1" x14ac:dyDescent="0.35">
      <c r="B9" s="31"/>
      <c r="C9" s="32"/>
      <c r="D9" s="205" t="s">
        <v>146</v>
      </c>
      <c r="E9" s="33"/>
      <c r="F9" s="33"/>
      <c r="G9" s="33"/>
      <c r="H9" s="33"/>
      <c r="I9" s="33"/>
      <c r="J9" s="33"/>
    </row>
    <row r="10" spans="2:11" ht="30" customHeight="1" x14ac:dyDescent="0.35">
      <c r="B10" s="31"/>
      <c r="C10" s="32"/>
      <c r="D10" s="33"/>
      <c r="E10" s="33"/>
      <c r="F10" s="33"/>
      <c r="G10" s="33"/>
      <c r="H10" s="33"/>
      <c r="I10" s="33"/>
      <c r="J10" s="33"/>
    </row>
  </sheetData>
  <mergeCells count="1">
    <mergeCell ref="B2:C3"/>
  </mergeCells>
  <phoneticPr fontId="1"/>
  <printOptions headings="1" gridLines="1"/>
  <pageMargins left="0.7" right="0.7" top="0.75" bottom="0.75" header="0.3" footer="0.3"/>
  <pageSetup paperSize="9" scale="84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05970-329D-4A1C-B42E-505D74A5D252}">
  <sheetPr>
    <pageSetUpPr fitToPage="1"/>
  </sheetPr>
  <dimension ref="B1:L12"/>
  <sheetViews>
    <sheetView zoomScaleNormal="100" workbookViewId="0">
      <selection activeCell="F3" sqref="F3"/>
    </sheetView>
  </sheetViews>
  <sheetFormatPr defaultRowHeight="30" customHeight="1" x14ac:dyDescent="0.35"/>
  <cols>
    <col min="1" max="1" width="3.86328125" style="29" customWidth="1"/>
    <col min="2" max="2" width="5.265625" style="34" customWidth="1"/>
    <col min="3" max="3" width="11.46484375" style="29" customWidth="1"/>
    <col min="4" max="10" width="11.86328125" style="29" customWidth="1"/>
    <col min="11" max="11" width="14.33203125" style="29" customWidth="1"/>
    <col min="12" max="12" width="12.796875" style="29" customWidth="1"/>
    <col min="13" max="16384" width="9.06640625" style="29"/>
  </cols>
  <sheetData>
    <row r="1" spans="2:12" ht="30" customHeight="1" x14ac:dyDescent="0.35">
      <c r="B1" s="27"/>
      <c r="C1" s="28"/>
      <c r="D1" s="265" t="s">
        <v>131</v>
      </c>
      <c r="E1" s="266"/>
      <c r="F1" s="266"/>
      <c r="G1" s="266"/>
      <c r="H1" s="267" t="s">
        <v>132</v>
      </c>
      <c r="I1" s="267" t="s">
        <v>134</v>
      </c>
      <c r="J1" s="267" t="s">
        <v>133</v>
      </c>
      <c r="K1" s="267" t="s">
        <v>149</v>
      </c>
    </row>
    <row r="2" spans="2:12" ht="30" customHeight="1" x14ac:dyDescent="0.35">
      <c r="B2" s="298" t="s">
        <v>136</v>
      </c>
      <c r="C2" s="299"/>
      <c r="D2" s="219">
        <v>5</v>
      </c>
      <c r="E2" s="219">
        <v>6</v>
      </c>
      <c r="F2" s="219">
        <v>7</v>
      </c>
      <c r="G2" s="219">
        <v>8</v>
      </c>
      <c r="H2" s="219">
        <v>9</v>
      </c>
      <c r="I2" s="220">
        <v>12</v>
      </c>
      <c r="J2" s="221">
        <v>13</v>
      </c>
      <c r="K2" s="285"/>
    </row>
    <row r="3" spans="2:12" ht="38.5" customHeight="1" x14ac:dyDescent="0.35">
      <c r="B3" s="300"/>
      <c r="C3" s="301"/>
      <c r="D3" s="122" t="s">
        <v>5</v>
      </c>
      <c r="E3" s="122" t="s">
        <v>6</v>
      </c>
      <c r="F3" s="58" t="s">
        <v>168</v>
      </c>
      <c r="G3" s="58" t="s">
        <v>167</v>
      </c>
      <c r="H3" s="122" t="s">
        <v>8</v>
      </c>
      <c r="I3" s="223" t="s">
        <v>36</v>
      </c>
      <c r="J3" s="224" t="s">
        <v>9</v>
      </c>
      <c r="K3" s="286" t="s">
        <v>33</v>
      </c>
    </row>
    <row r="4" spans="2:12" ht="30" customHeight="1" x14ac:dyDescent="0.35">
      <c r="B4" s="72" t="s">
        <v>0</v>
      </c>
      <c r="C4" s="95" t="s">
        <v>117</v>
      </c>
      <c r="D4" s="159">
        <f t="array" ref="D4:H6">MMULT('ḾA1B1(I-Ḿ)+Ḿ'!D4:F6,'X3'!H4:L6)</f>
        <v>5038.2519239960438</v>
      </c>
      <c r="E4" s="159">
        <v>171499.67241839922</v>
      </c>
      <c r="F4" s="159">
        <v>7461.7628106630964</v>
      </c>
      <c r="G4" s="159">
        <v>31857.89173685529</v>
      </c>
      <c r="H4" s="159">
        <v>-1022.9759492303399</v>
      </c>
      <c r="I4" s="179">
        <f t="array" ref="I4:J6">MMULT(ḾA1B1!D4:F6,'X3'!O4:P6)</f>
        <v>134947.61825065236</v>
      </c>
      <c r="J4" s="180">
        <v>76266.778808664312</v>
      </c>
      <c r="K4" s="282">
        <f>SUM(D4:J4)</f>
        <v>426049</v>
      </c>
      <c r="L4" s="149"/>
    </row>
    <row r="5" spans="2:12" ht="30" customHeight="1" x14ac:dyDescent="0.35">
      <c r="B5" s="72" t="s">
        <v>101</v>
      </c>
      <c r="C5" s="95" t="s">
        <v>118</v>
      </c>
      <c r="D5" s="159">
        <v>151341.74528402166</v>
      </c>
      <c r="E5" s="159">
        <v>3635663.9964787373</v>
      </c>
      <c r="F5" s="159">
        <v>318888.66193887003</v>
      </c>
      <c r="G5" s="159">
        <v>5032076.4049718454</v>
      </c>
      <c r="H5" s="159">
        <v>-11225.696443379416</v>
      </c>
      <c r="I5" s="179">
        <v>6601031.5222180886</v>
      </c>
      <c r="J5" s="180">
        <v>3997144.3655518149</v>
      </c>
      <c r="K5" s="283">
        <f t="shared" ref="K5:K6" si="0">SUM(D5:J5)</f>
        <v>19724921</v>
      </c>
      <c r="L5" s="149"/>
    </row>
    <row r="6" spans="2:12" ht="30" customHeight="1" x14ac:dyDescent="0.35">
      <c r="B6" s="72" t="s">
        <v>102</v>
      </c>
      <c r="C6" s="95" t="s">
        <v>119</v>
      </c>
      <c r="D6" s="159">
        <v>267340.25183982559</v>
      </c>
      <c r="E6" s="159">
        <v>4173720.9507184387</v>
      </c>
      <c r="F6" s="159">
        <v>1291189.0503782944</v>
      </c>
      <c r="G6" s="159">
        <v>1184836.3616571976</v>
      </c>
      <c r="H6" s="159">
        <v>4173.4907844848813</v>
      </c>
      <c r="I6" s="179">
        <v>1158882.7794283968</v>
      </c>
      <c r="J6" s="180">
        <v>604759.11519336223</v>
      </c>
      <c r="K6" s="283">
        <f t="shared" si="0"/>
        <v>8684902</v>
      </c>
      <c r="L6" s="149"/>
    </row>
    <row r="7" spans="2:12" ht="30" customHeight="1" thickBot="1" x14ac:dyDescent="0.4">
      <c r="B7" s="146"/>
      <c r="C7" s="147" t="s">
        <v>33</v>
      </c>
      <c r="D7" s="155">
        <f>SUM(D4:D6)</f>
        <v>423720.24904784327</v>
      </c>
      <c r="E7" s="155">
        <f t="shared" ref="E7:K7" si="1">SUM(E4:E6)</f>
        <v>7980884.6196155753</v>
      </c>
      <c r="F7" s="155">
        <f t="shared" si="1"/>
        <v>1617539.4751278276</v>
      </c>
      <c r="G7" s="155">
        <f t="shared" si="1"/>
        <v>6248770.6583658988</v>
      </c>
      <c r="H7" s="155">
        <f t="shared" si="1"/>
        <v>-8075.1816081248753</v>
      </c>
      <c r="I7" s="155">
        <f t="shared" si="1"/>
        <v>7894861.9198971372</v>
      </c>
      <c r="J7" s="155">
        <f t="shared" si="1"/>
        <v>4678170.2595538413</v>
      </c>
      <c r="K7" s="155">
        <f t="shared" si="1"/>
        <v>28835872</v>
      </c>
      <c r="L7" s="149"/>
    </row>
    <row r="8" spans="2:12" ht="30" customHeight="1" thickBot="1" x14ac:dyDescent="0.4">
      <c r="B8" s="148"/>
      <c r="C8" s="149"/>
      <c r="D8" s="150"/>
      <c r="E8" s="150"/>
      <c r="F8" s="150"/>
      <c r="G8" s="150"/>
      <c r="H8" s="150"/>
      <c r="I8" s="150"/>
      <c r="J8" s="150"/>
      <c r="K8" s="149"/>
      <c r="L8" s="284">
        <f>'X3'!$V$7</f>
        <v>-28835872</v>
      </c>
    </row>
    <row r="9" spans="2:12" ht="30" customHeight="1" x14ac:dyDescent="0.35">
      <c r="B9" s="31"/>
      <c r="C9" s="32"/>
      <c r="E9" s="33"/>
      <c r="F9" s="33"/>
      <c r="G9" s="33"/>
      <c r="H9" s="33"/>
      <c r="I9" s="33"/>
      <c r="J9" s="33"/>
    </row>
    <row r="10" spans="2:12" ht="30" customHeight="1" x14ac:dyDescent="0.35">
      <c r="B10" s="31"/>
      <c r="C10" s="32"/>
      <c r="D10" s="205" t="s">
        <v>153</v>
      </c>
      <c r="E10" s="33"/>
      <c r="F10" s="33"/>
      <c r="G10" s="33"/>
      <c r="H10" s="33"/>
      <c r="I10" s="205" t="s">
        <v>151</v>
      </c>
      <c r="J10" s="33"/>
    </row>
    <row r="12" spans="2:12" ht="30" customHeight="1" x14ac:dyDescent="0.35">
      <c r="D12" s="287"/>
      <c r="I12" s="287"/>
    </row>
  </sheetData>
  <mergeCells count="1">
    <mergeCell ref="B2:C3"/>
  </mergeCells>
  <phoneticPr fontId="1"/>
  <printOptions headings="1" gridLines="1"/>
  <pageMargins left="0.7" right="0.7" top="0.75" bottom="0.75" header="0.3" footer="0.3"/>
  <pageSetup paperSize="9" scale="7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FF64DA-35B2-4912-AF3E-A58CD92B29E0}">
  <sheetPr>
    <pageSetUpPr fitToPage="1"/>
  </sheetPr>
  <dimension ref="B1:K10"/>
  <sheetViews>
    <sheetView zoomScaleNormal="100" workbookViewId="0">
      <selection activeCell="F3" sqref="F3"/>
    </sheetView>
  </sheetViews>
  <sheetFormatPr defaultRowHeight="30" customHeight="1" x14ac:dyDescent="0.35"/>
  <cols>
    <col min="1" max="1" width="3.86328125" style="29" customWidth="1"/>
    <col min="2" max="2" width="5.265625" style="34" customWidth="1"/>
    <col min="3" max="3" width="11.796875" style="29" customWidth="1"/>
    <col min="4" max="10" width="11.86328125" style="29" customWidth="1"/>
    <col min="11" max="11" width="12.796875" style="29" customWidth="1"/>
    <col min="12" max="16384" width="9.06640625" style="29"/>
  </cols>
  <sheetData>
    <row r="1" spans="2:11" ht="30" customHeight="1" x14ac:dyDescent="0.35">
      <c r="B1" s="27"/>
      <c r="C1" s="28"/>
      <c r="D1" s="265" t="s">
        <v>131</v>
      </c>
      <c r="E1" s="266"/>
      <c r="F1" s="266"/>
      <c r="G1" s="266"/>
      <c r="H1" s="267" t="s">
        <v>132</v>
      </c>
      <c r="I1" s="267" t="s">
        <v>134</v>
      </c>
      <c r="J1" s="267" t="s">
        <v>133</v>
      </c>
      <c r="K1" s="267" t="s">
        <v>149</v>
      </c>
    </row>
    <row r="2" spans="2:11" ht="30" customHeight="1" x14ac:dyDescent="0.35">
      <c r="B2" s="298" t="s">
        <v>155</v>
      </c>
      <c r="C2" s="299"/>
      <c r="D2" s="219">
        <v>5</v>
      </c>
      <c r="E2" s="219">
        <v>6</v>
      </c>
      <c r="F2" s="219">
        <v>7</v>
      </c>
      <c r="G2" s="219">
        <v>8</v>
      </c>
      <c r="H2" s="219">
        <v>9</v>
      </c>
      <c r="I2" s="220">
        <v>12</v>
      </c>
      <c r="J2" s="221">
        <v>13</v>
      </c>
      <c r="K2" s="208"/>
    </row>
    <row r="3" spans="2:11" ht="38.5" customHeight="1" x14ac:dyDescent="0.35">
      <c r="B3" s="300"/>
      <c r="C3" s="301"/>
      <c r="D3" s="122" t="s">
        <v>5</v>
      </c>
      <c r="E3" s="122" t="s">
        <v>6</v>
      </c>
      <c r="F3" s="58" t="s">
        <v>168</v>
      </c>
      <c r="G3" s="58" t="s">
        <v>167</v>
      </c>
      <c r="H3" s="122" t="s">
        <v>8</v>
      </c>
      <c r="I3" s="223" t="s">
        <v>36</v>
      </c>
      <c r="J3" s="224" t="s">
        <v>9</v>
      </c>
      <c r="K3" s="209" t="s">
        <v>33</v>
      </c>
    </row>
    <row r="4" spans="2:11" ht="30" customHeight="1" x14ac:dyDescent="0.35">
      <c r="B4" s="72" t="s">
        <v>0</v>
      </c>
      <c r="C4" s="95" t="s">
        <v>117</v>
      </c>
      <c r="D4" s="216">
        <f>+入誘!D4/'X3'!H$7</f>
        <v>4.6642016115557216E-3</v>
      </c>
      <c r="E4" s="216">
        <f>+入誘!E4/'X3'!I$7</f>
        <v>9.2272371785088146E-3</v>
      </c>
      <c r="F4" s="216">
        <f>+入誘!F4/'X3'!J$7</f>
        <v>1.5954707056885398E-3</v>
      </c>
      <c r="G4" s="216">
        <f>+入誘!G4/'X3'!K$7</f>
        <v>3.0977191593536102E-3</v>
      </c>
      <c r="H4" s="216">
        <f>+入誘!H4/'X3'!L$7</f>
        <v>0.61403118201100837</v>
      </c>
      <c r="I4" s="215">
        <f>+入誘!I4/'X3'!O$7</f>
        <v>6.6352530974887747E-3</v>
      </c>
      <c r="J4" s="217">
        <f>+入誘!J4/'X3'!P$7</f>
        <v>6.8543989231537308E-3</v>
      </c>
      <c r="K4" s="210">
        <f>+入誘!K4/'X3'!R$7</f>
        <v>6.4464399446172264E-3</v>
      </c>
    </row>
    <row r="5" spans="2:11" ht="30" customHeight="1" x14ac:dyDescent="0.35">
      <c r="B5" s="72" t="s">
        <v>101</v>
      </c>
      <c r="C5" s="95" t="s">
        <v>118</v>
      </c>
      <c r="D5" s="216">
        <f>+入誘!D5/'X3'!H$7</f>
        <v>0.14010581902175315</v>
      </c>
      <c r="E5" s="216">
        <f>+入誘!E5/'X3'!I$7</f>
        <v>0.19561048440390763</v>
      </c>
      <c r="F5" s="216">
        <f>+入誘!F5/'X3'!J$7</f>
        <v>6.8184627602022402E-2</v>
      </c>
      <c r="G5" s="216">
        <f>+入誘!G5/'X3'!K$7</f>
        <v>0.48929664334879236</v>
      </c>
      <c r="H5" s="216">
        <f>+入誘!H5/'X3'!L$7</f>
        <v>6.7381131112721588</v>
      </c>
      <c r="I5" s="215">
        <f>+入誘!I5/'X3'!O$7</f>
        <v>0.32456678689256435</v>
      </c>
      <c r="J5" s="217">
        <f>+入誘!J5/'X3'!P$7</f>
        <v>0.35923927118599902</v>
      </c>
      <c r="K5" s="200">
        <f>+入誘!K5/'X3'!R$7</f>
        <v>0.2984528038765944</v>
      </c>
    </row>
    <row r="6" spans="2:11" ht="30" customHeight="1" x14ac:dyDescent="0.35">
      <c r="B6" s="72" t="s">
        <v>102</v>
      </c>
      <c r="C6" s="95" t="s">
        <v>119</v>
      </c>
      <c r="D6" s="216">
        <f>+入誘!D6/'X3'!H$7</f>
        <v>0.24749235494283037</v>
      </c>
      <c r="E6" s="216">
        <f>+入誘!E6/'X3'!I$7</f>
        <v>0.2245596891592582</v>
      </c>
      <c r="F6" s="216">
        <f>+入誘!F6/'X3'!J$7</f>
        <v>0.27608145121424793</v>
      </c>
      <c r="G6" s="216">
        <f>+入誘!G6/'X3'!K$7</f>
        <v>0.11520819797244439</v>
      </c>
      <c r="H6" s="216">
        <f>+入誘!H6/'X3'!L$7</f>
        <v>-2.5050965092946464</v>
      </c>
      <c r="I6" s="215">
        <f>+入誘!I6/'X3'!O$7</f>
        <v>5.6981224652266127E-2</v>
      </c>
      <c r="J6" s="217">
        <f>+入誘!J6/'X3'!P$7</f>
        <v>5.435210838454687E-2</v>
      </c>
      <c r="K6" s="200">
        <f>+入誘!K6/'X3'!R$7</f>
        <v>0.13140906132366476</v>
      </c>
    </row>
    <row r="7" spans="2:11" ht="30" customHeight="1" x14ac:dyDescent="0.35">
      <c r="B7" s="146"/>
      <c r="C7" s="147" t="s">
        <v>33</v>
      </c>
      <c r="D7" s="278">
        <f>+入誘!D7/'X3'!H$7</f>
        <v>0.39226237557613919</v>
      </c>
      <c r="E7" s="218">
        <f>+入誘!E7/'X3'!I$7</f>
        <v>0.42939741074167465</v>
      </c>
      <c r="F7" s="218">
        <f>+入誘!F7/'X3'!J$7</f>
        <v>0.34586154952195886</v>
      </c>
      <c r="G7" s="218">
        <f>+入誘!G7/'X3'!K$7</f>
        <v>0.60760256048059036</v>
      </c>
      <c r="H7" s="279">
        <f>+入誘!H7/'X3'!L$7</f>
        <v>4.8470477839885202</v>
      </c>
      <c r="I7" s="218">
        <f>+入誘!I7/'X3'!O$7</f>
        <v>0.38818326464231923</v>
      </c>
      <c r="J7" s="218">
        <f>+入誘!J7/'X3'!P$7</f>
        <v>0.42044577849369963</v>
      </c>
      <c r="K7" s="202">
        <f>+入誘!K7/'X3'!R$7</f>
        <v>0.4363083051448764</v>
      </c>
    </row>
    <row r="8" spans="2:11" ht="30" customHeight="1" x14ac:dyDescent="0.35">
      <c r="B8" s="31"/>
      <c r="C8" s="32"/>
      <c r="D8" s="33"/>
      <c r="E8" s="33"/>
      <c r="F8" s="33"/>
      <c r="G8" s="33"/>
      <c r="H8" s="33"/>
      <c r="I8" s="33"/>
      <c r="J8" s="33"/>
    </row>
    <row r="9" spans="2:11" ht="30" customHeight="1" x14ac:dyDescent="0.35">
      <c r="B9" s="31"/>
      <c r="C9" s="32"/>
      <c r="D9" s="205" t="s">
        <v>147</v>
      </c>
      <c r="E9" s="33"/>
      <c r="F9" s="33"/>
      <c r="G9" s="33"/>
      <c r="H9" s="33"/>
      <c r="I9" s="205" t="s">
        <v>148</v>
      </c>
      <c r="J9" s="33"/>
    </row>
    <row r="10" spans="2:11" ht="30" customHeight="1" x14ac:dyDescent="0.35">
      <c r="B10" s="31"/>
      <c r="C10" s="32"/>
      <c r="D10" s="33"/>
      <c r="E10" s="33"/>
      <c r="F10" s="33"/>
      <c r="G10" s="33"/>
      <c r="H10" s="33"/>
      <c r="I10" s="33"/>
      <c r="J10" s="33"/>
    </row>
  </sheetData>
  <mergeCells count="1">
    <mergeCell ref="B2:C3"/>
  </mergeCells>
  <phoneticPr fontId="1"/>
  <printOptions headings="1" gridLines="1"/>
  <pageMargins left="0.7" right="0.7" top="0.75" bottom="0.75" header="0.3" footer="0.3"/>
  <pageSetup paperSize="9" scale="83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DE891-A055-4D7C-AFEC-E998AE7AD7EF}">
  <sheetPr>
    <pageSetUpPr fitToPage="1"/>
  </sheetPr>
  <dimension ref="B1:K10"/>
  <sheetViews>
    <sheetView zoomScaleNormal="100" workbookViewId="0"/>
  </sheetViews>
  <sheetFormatPr defaultRowHeight="30" customHeight="1" x14ac:dyDescent="0.35"/>
  <cols>
    <col min="1" max="1" width="3.86328125" style="29" customWidth="1"/>
    <col min="2" max="2" width="5.265625" style="34" customWidth="1"/>
    <col min="3" max="3" width="14.9296875" style="29" customWidth="1"/>
    <col min="4" max="10" width="11.86328125" style="29" customWidth="1"/>
    <col min="11" max="11" width="11.53125" style="29" customWidth="1"/>
    <col min="12" max="16384" width="9.06640625" style="29"/>
  </cols>
  <sheetData>
    <row r="1" spans="2:11" ht="30" customHeight="1" x14ac:dyDescent="0.35">
      <c r="B1" s="27"/>
      <c r="C1" s="28"/>
      <c r="D1" s="265" t="s">
        <v>131</v>
      </c>
      <c r="E1" s="266"/>
      <c r="F1" s="266"/>
      <c r="G1" s="266"/>
      <c r="H1" s="267" t="s">
        <v>132</v>
      </c>
      <c r="I1" s="267" t="s">
        <v>134</v>
      </c>
      <c r="J1" s="267" t="s">
        <v>133</v>
      </c>
      <c r="K1" s="267" t="s">
        <v>149</v>
      </c>
    </row>
    <row r="2" spans="2:11" ht="30" customHeight="1" x14ac:dyDescent="0.35">
      <c r="B2" s="298" t="s">
        <v>162</v>
      </c>
      <c r="C2" s="299"/>
      <c r="D2" s="185">
        <v>5</v>
      </c>
      <c r="E2" s="185">
        <v>6</v>
      </c>
      <c r="F2" s="185">
        <v>7</v>
      </c>
      <c r="G2" s="185">
        <v>8</v>
      </c>
      <c r="H2" s="185">
        <v>9</v>
      </c>
      <c r="I2" s="196">
        <v>12</v>
      </c>
      <c r="J2" s="186">
        <v>13</v>
      </c>
      <c r="K2" s="206"/>
    </row>
    <row r="3" spans="2:11" ht="41.5" customHeight="1" x14ac:dyDescent="0.35">
      <c r="B3" s="300"/>
      <c r="C3" s="301"/>
      <c r="D3" s="58" t="s">
        <v>5</v>
      </c>
      <c r="E3" s="58" t="s">
        <v>6</v>
      </c>
      <c r="F3" s="58" t="s">
        <v>168</v>
      </c>
      <c r="G3" s="58" t="s">
        <v>167</v>
      </c>
      <c r="H3" s="58" t="s">
        <v>8</v>
      </c>
      <c r="I3" s="197" t="s">
        <v>36</v>
      </c>
      <c r="J3" s="187" t="s">
        <v>9</v>
      </c>
      <c r="K3" s="207" t="s">
        <v>33</v>
      </c>
    </row>
    <row r="4" spans="2:11" ht="30" customHeight="1" x14ac:dyDescent="0.35">
      <c r="B4" s="51" t="s">
        <v>0</v>
      </c>
      <c r="C4" s="57" t="s">
        <v>117</v>
      </c>
      <c r="D4" s="198">
        <f>IF(入誘!$K4=0,0,入誘!D4/入誘!$K4)</f>
        <v>1.1825522238043146E-2</v>
      </c>
      <c r="E4" s="198">
        <f>IF(入誘!$K4=0,0,入誘!E4/入誘!$K4)</f>
        <v>0.40253508966902685</v>
      </c>
      <c r="F4" s="198">
        <f>IF(入誘!$K4=0,0,入誘!F4/入誘!$K4)</f>
        <v>1.7513860637304854E-2</v>
      </c>
      <c r="G4" s="198">
        <f>IF(入誘!$K4=0,0,入誘!G4/入誘!$K4)</f>
        <v>7.4775182518572486E-2</v>
      </c>
      <c r="H4" s="198">
        <f>IF(入誘!$K4=0,0,入誘!H4/入誘!$K4)</f>
        <v>-2.4010758134166256E-3</v>
      </c>
      <c r="I4" s="199">
        <f>IF(入誘!$K4=0,0,入誘!I4/入誘!$K4)</f>
        <v>0.31674201383092643</v>
      </c>
      <c r="J4" s="200">
        <f>IF(入誘!$K4=0,0,入誘!J4/入誘!$K4)</f>
        <v>0.17900940691954284</v>
      </c>
      <c r="K4" s="275">
        <f>IF(入誘!$K4=0,0,入誘!K4/入誘!$K4)</f>
        <v>1</v>
      </c>
    </row>
    <row r="5" spans="2:11" ht="30" customHeight="1" x14ac:dyDescent="0.35">
      <c r="B5" s="51" t="s">
        <v>101</v>
      </c>
      <c r="C5" s="57" t="s">
        <v>118</v>
      </c>
      <c r="D5" s="198">
        <f>IF(入誘!$K5=0,0,入誘!D5/入誘!$K5)</f>
        <v>7.672616041606537E-3</v>
      </c>
      <c r="E5" s="198">
        <f>IF(入誘!$K5=0,0,入誘!E5/入誘!$K5)</f>
        <v>0.18431830456906456</v>
      </c>
      <c r="F5" s="198">
        <f>IF(入誘!$K5=0,0,入誘!F5/入誘!$K5)</f>
        <v>1.6166790322702435E-2</v>
      </c>
      <c r="G5" s="198">
        <f>IF(入誘!$K5=0,0,入誘!G5/入誘!$K5)</f>
        <v>0.25511262655864858</v>
      </c>
      <c r="H5" s="198">
        <f>IF(入誘!$K5=0,0,入誘!H5/入誘!$K5)</f>
        <v>-5.6911236518409464E-4</v>
      </c>
      <c r="I5" s="199">
        <f>IF(入誘!$K5=0,0,入誘!I5/入誘!$K5)</f>
        <v>0.33465439593994262</v>
      </c>
      <c r="J5" s="200">
        <f>IF(入誘!$K5=0,0,入誘!J5/入誘!$K5)</f>
        <v>0.20264437893321929</v>
      </c>
      <c r="K5" s="276">
        <f>IF(入誘!$K5=0,0,入誘!K5/入誘!$K5)</f>
        <v>1</v>
      </c>
    </row>
    <row r="6" spans="2:11" ht="30" customHeight="1" x14ac:dyDescent="0.35">
      <c r="B6" s="51" t="s">
        <v>102</v>
      </c>
      <c r="C6" s="57" t="s">
        <v>119</v>
      </c>
      <c r="D6" s="198">
        <f>IF(入誘!$K6=0,0,入誘!D6/入誘!$K6)</f>
        <v>3.078218405225823E-2</v>
      </c>
      <c r="E6" s="198">
        <f>IF(入誘!$K6=0,0,入誘!E6/入誘!$K6)</f>
        <v>0.48057202611134114</v>
      </c>
      <c r="F6" s="198">
        <f>IF(入誘!$K6=0,0,入誘!F6/入誘!$K6)</f>
        <v>0.14867053771916994</v>
      </c>
      <c r="G6" s="198">
        <f>IF(入誘!$K6=0,0,入誘!G6/入誘!$K6)</f>
        <v>0.13642483952693968</v>
      </c>
      <c r="H6" s="198">
        <f>IF(入誘!$K6=0,0,入誘!H6/入誘!$K6)</f>
        <v>4.8054552423100239E-4</v>
      </c>
      <c r="I6" s="199">
        <f>IF(入誘!$K6=0,0,入誘!I6/入誘!$K6)</f>
        <v>0.13343648315529602</v>
      </c>
      <c r="J6" s="200">
        <f>IF(入誘!$K6=0,0,入誘!J6/入誘!$K6)</f>
        <v>6.9633383910764013E-2</v>
      </c>
      <c r="K6" s="276">
        <f>IF(入誘!$K6=0,0,入誘!K6/入誘!$K6)</f>
        <v>1</v>
      </c>
    </row>
    <row r="7" spans="2:11" ht="30" customHeight="1" x14ac:dyDescent="0.35">
      <c r="B7" s="30"/>
      <c r="C7" s="59" t="s">
        <v>28</v>
      </c>
      <c r="D7" s="201">
        <f>IF(入誘!$K7=0,0,入誘!D7/入誘!$K7)</f>
        <v>1.4694206197330993E-2</v>
      </c>
      <c r="E7" s="202">
        <f>IF(入誘!$K7=0,0,入誘!E7/入誘!$K7)</f>
        <v>0.27676931773090041</v>
      </c>
      <c r="F7" s="202">
        <f>IF(入誘!$K7=0,0,入誘!F7/入誘!$K7)</f>
        <v>5.6094696048304957E-2</v>
      </c>
      <c r="G7" s="202">
        <f>IF(入誘!$K7=0,0,入誘!G7/入誘!$K7)</f>
        <v>0.21670128991992677</v>
      </c>
      <c r="H7" s="203">
        <f>IF(入誘!$K7=0,0,入誘!H7/入誘!$K7)</f>
        <v>-2.8003944559487832E-4</v>
      </c>
      <c r="I7" s="202">
        <f>IF(入誘!$K7=0,0,入誘!I7/入誘!$K7)</f>
        <v>0.27378613415599629</v>
      </c>
      <c r="J7" s="202">
        <f>IF(入誘!$K7=0,0,入誘!J7/入誘!$K7)</f>
        <v>0.16223439539313536</v>
      </c>
      <c r="K7" s="277">
        <f>IF(入誘!$K7=0,0,入誘!K7/入誘!$K7)</f>
        <v>1</v>
      </c>
    </row>
    <row r="8" spans="2:11" ht="30" customHeight="1" x14ac:dyDescent="0.35">
      <c r="B8" s="31"/>
      <c r="C8" s="32"/>
      <c r="D8" s="33"/>
      <c r="E8" s="33"/>
      <c r="F8" s="33"/>
      <c r="G8" s="33"/>
      <c r="H8" s="33"/>
      <c r="I8" s="33"/>
      <c r="J8" s="33"/>
    </row>
    <row r="9" spans="2:11" ht="30" customHeight="1" x14ac:dyDescent="0.35">
      <c r="B9" s="31"/>
      <c r="C9" s="32"/>
      <c r="D9" s="205" t="s">
        <v>150</v>
      </c>
      <c r="E9" s="33"/>
      <c r="F9" s="33"/>
      <c r="G9" s="33"/>
      <c r="H9" s="33"/>
      <c r="I9" s="33"/>
      <c r="J9" s="33"/>
    </row>
    <row r="10" spans="2:11" ht="30" customHeight="1" x14ac:dyDescent="0.35">
      <c r="B10" s="31"/>
      <c r="C10" s="32"/>
      <c r="D10" s="33"/>
      <c r="E10" s="33"/>
      <c r="F10" s="33"/>
      <c r="G10" s="33"/>
      <c r="H10" s="33"/>
      <c r="I10" s="33"/>
      <c r="J10" s="33"/>
    </row>
  </sheetData>
  <mergeCells count="1">
    <mergeCell ref="B2:C3"/>
  </mergeCells>
  <phoneticPr fontId="1"/>
  <printOptions headings="1" gridLines="1"/>
  <pageMargins left="0.7" right="0.7" top="0.75" bottom="0.75" header="0.3" footer="0.3"/>
  <pageSetup paperSize="9" scale="82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F650D-A69F-45A6-A7A3-C00993A2BA13}">
  <sheetPr codeName="Sheet4">
    <pageSetUpPr fitToPage="1"/>
  </sheetPr>
  <dimension ref="A1:F6"/>
  <sheetViews>
    <sheetView workbookViewId="0">
      <selection activeCell="I13" sqref="I13"/>
    </sheetView>
  </sheetViews>
  <sheetFormatPr defaultRowHeight="30" customHeight="1" x14ac:dyDescent="0.35"/>
  <cols>
    <col min="1" max="1" width="4.19921875" style="5" customWidth="1"/>
    <col min="2" max="2" width="5.1328125" style="97" customWidth="1"/>
    <col min="3" max="3" width="13.46484375" style="88" customWidth="1"/>
    <col min="4" max="6" width="11.265625" style="88" customWidth="1"/>
    <col min="7" max="16384" width="9.06640625" style="88"/>
  </cols>
  <sheetData>
    <row r="1" spans="1:6" ht="30" customHeight="1" x14ac:dyDescent="0.35">
      <c r="A1" s="88"/>
      <c r="B1" s="85"/>
      <c r="C1" s="86"/>
      <c r="D1" s="87"/>
      <c r="E1" s="86"/>
      <c r="F1" s="86"/>
    </row>
    <row r="2" spans="1:6" ht="30" customHeight="1" x14ac:dyDescent="0.35">
      <c r="A2" s="88"/>
      <c r="B2" s="302" t="s">
        <v>69</v>
      </c>
      <c r="C2" s="303"/>
      <c r="D2" s="89" t="s">
        <v>0</v>
      </c>
      <c r="E2" s="90" t="s">
        <v>101</v>
      </c>
      <c r="F2" s="91" t="s">
        <v>102</v>
      </c>
    </row>
    <row r="3" spans="1:6" ht="30" customHeight="1" thickBot="1" x14ac:dyDescent="0.4">
      <c r="A3" s="88"/>
      <c r="B3" s="304"/>
      <c r="C3" s="305"/>
      <c r="D3" s="139" t="s">
        <v>117</v>
      </c>
      <c r="E3" s="140" t="s">
        <v>118</v>
      </c>
      <c r="F3" s="141" t="s">
        <v>119</v>
      </c>
    </row>
    <row r="4" spans="1:6" ht="30" customHeight="1" x14ac:dyDescent="0.35">
      <c r="A4" s="88"/>
      <c r="B4" s="72" t="s">
        <v>0</v>
      </c>
      <c r="C4" s="123" t="s">
        <v>117</v>
      </c>
      <c r="D4" s="257">
        <v>1</v>
      </c>
      <c r="E4" s="258">
        <v>0</v>
      </c>
      <c r="F4" s="259">
        <v>0</v>
      </c>
    </row>
    <row r="5" spans="1:6" ht="30" customHeight="1" x14ac:dyDescent="0.35">
      <c r="A5" s="88"/>
      <c r="B5" s="72" t="s">
        <v>101</v>
      </c>
      <c r="C5" s="123" t="s">
        <v>118</v>
      </c>
      <c r="D5" s="260">
        <v>0</v>
      </c>
      <c r="E5" s="229">
        <v>1</v>
      </c>
      <c r="F5" s="261">
        <v>0</v>
      </c>
    </row>
    <row r="6" spans="1:6" ht="30" customHeight="1" thickBot="1" x14ac:dyDescent="0.4">
      <c r="A6" s="88"/>
      <c r="B6" s="73" t="s">
        <v>102</v>
      </c>
      <c r="C6" s="130" t="s">
        <v>119</v>
      </c>
      <c r="D6" s="262">
        <v>0</v>
      </c>
      <c r="E6" s="263">
        <v>0</v>
      </c>
      <c r="F6" s="264">
        <v>1</v>
      </c>
    </row>
  </sheetData>
  <mergeCells count="1">
    <mergeCell ref="B2:C3"/>
  </mergeCells>
  <phoneticPr fontId="1"/>
  <printOptions headings="1" gridLines="1"/>
  <pageMargins left="0.7" right="0.7" top="0.75" bottom="0.75" header="0.3" footer="0.3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E51BFD-ECC7-4E4A-B1A6-871C79674660}">
  <sheetPr codeName="Sheet5">
    <pageSetUpPr fitToPage="1"/>
  </sheetPr>
  <dimension ref="A1:F18"/>
  <sheetViews>
    <sheetView zoomScaleNormal="100" workbookViewId="0"/>
  </sheetViews>
  <sheetFormatPr defaultRowHeight="19.5" customHeight="1" x14ac:dyDescent="0.35"/>
  <cols>
    <col min="1" max="1" width="4.19921875" style="5" customWidth="1"/>
    <col min="2" max="2" width="5.1328125" style="97" customWidth="1"/>
    <col min="3" max="3" width="13.46484375" style="88" customWidth="1"/>
    <col min="4" max="6" width="11.265625" style="88" customWidth="1"/>
    <col min="7" max="16384" width="9.06640625" style="88"/>
  </cols>
  <sheetData>
    <row r="1" spans="1:6" ht="41.5" customHeight="1" x14ac:dyDescent="0.35">
      <c r="A1" s="88"/>
      <c r="B1" s="85"/>
      <c r="C1" s="86"/>
      <c r="D1" s="87" t="s">
        <v>71</v>
      </c>
      <c r="E1" s="86"/>
      <c r="F1" s="86"/>
    </row>
    <row r="2" spans="1:6" ht="30" customHeight="1" x14ac:dyDescent="0.35">
      <c r="A2" s="88"/>
      <c r="B2" s="302" t="s">
        <v>166</v>
      </c>
      <c r="C2" s="303"/>
      <c r="D2" s="89" t="s">
        <v>0</v>
      </c>
      <c r="E2" s="90" t="s">
        <v>101</v>
      </c>
      <c r="F2" s="91" t="s">
        <v>102</v>
      </c>
    </row>
    <row r="3" spans="1:6" ht="43" customHeight="1" thickBot="1" x14ac:dyDescent="0.4">
      <c r="A3" s="88"/>
      <c r="B3" s="304"/>
      <c r="C3" s="305"/>
      <c r="D3" s="139" t="s">
        <v>117</v>
      </c>
      <c r="E3" s="140" t="s">
        <v>118</v>
      </c>
      <c r="F3" s="141" t="s">
        <v>119</v>
      </c>
    </row>
    <row r="4" spans="1:6" ht="30" customHeight="1" x14ac:dyDescent="0.35">
      <c r="A4" s="88"/>
      <c r="B4" s="72" t="s">
        <v>0</v>
      </c>
      <c r="C4" s="123" t="s">
        <v>117</v>
      </c>
      <c r="D4" s="241">
        <f t="array" ref="D4">-'X3'!$V4/(_xlfn.SINGLE(MMULT('A1'!$D4:$F4,'X3'!$X$4:$X$6))+'X3'!$M4)</f>
        <v>0.61300073954493528</v>
      </c>
      <c r="E4" s="242">
        <v>0</v>
      </c>
      <c r="F4" s="243">
        <v>0</v>
      </c>
    </row>
    <row r="5" spans="1:6" ht="30" customHeight="1" x14ac:dyDescent="0.35">
      <c r="A5" s="88"/>
      <c r="B5" s="72" t="s">
        <v>101</v>
      </c>
      <c r="C5" s="123" t="s">
        <v>118</v>
      </c>
      <c r="D5" s="244">
        <v>0</v>
      </c>
      <c r="E5" s="230">
        <f t="array" ref="E5">-'X3'!$V5/(_xlfn.SINGLE(MMULT('A1'!$D5:$F5,'X3'!$X$4:$X$6))+'X3'!$M5)</f>
        <v>0.55351549552140333</v>
      </c>
      <c r="F5" s="245">
        <v>0</v>
      </c>
    </row>
    <row r="6" spans="1:6" ht="30" customHeight="1" thickBot="1" x14ac:dyDescent="0.4">
      <c r="A6" s="88"/>
      <c r="B6" s="73" t="s">
        <v>102</v>
      </c>
      <c r="C6" s="130" t="s">
        <v>119</v>
      </c>
      <c r="D6" s="246">
        <v>0</v>
      </c>
      <c r="E6" s="247">
        <v>0</v>
      </c>
      <c r="F6" s="248">
        <f t="array" ref="F6">-'X3'!$V6/(_xlfn.SINGLE(MMULT('A1'!$D6:$F6,'X3'!$X$4:$X$6))+'X3'!$M6)</f>
        <v>0.21701014417057324</v>
      </c>
    </row>
    <row r="7" spans="1:6" ht="30" customHeight="1" x14ac:dyDescent="0.35">
      <c r="B7" s="226"/>
      <c r="C7" s="227" t="s">
        <v>127</v>
      </c>
      <c r="D7" s="240">
        <f>SUM(D4:D6)</f>
        <v>0.61300073954493528</v>
      </c>
      <c r="E7" s="240">
        <f>SUM(E4:E6)</f>
        <v>0.55351549552140333</v>
      </c>
      <c r="F7" s="240">
        <f>SUM(F4:F6)</f>
        <v>0.21701014417057324</v>
      </c>
    </row>
    <row r="8" spans="1:6" ht="30" customHeight="1" x14ac:dyDescent="0.35"/>
    <row r="9" spans="1:6" ht="30" customHeight="1" x14ac:dyDescent="0.35">
      <c r="D9" s="231" t="s">
        <v>152</v>
      </c>
    </row>
    <row r="10" spans="1:6" ht="30" customHeight="1" x14ac:dyDescent="0.35"/>
    <row r="11" spans="1:6" ht="30" customHeight="1" x14ac:dyDescent="0.35">
      <c r="D11" s="232"/>
    </row>
    <row r="12" spans="1:6" ht="30" customHeight="1" x14ac:dyDescent="0.35"/>
    <row r="13" spans="1:6" ht="30" customHeight="1" x14ac:dyDescent="0.35"/>
    <row r="14" spans="1:6" ht="30" customHeight="1" x14ac:dyDescent="0.35"/>
    <row r="15" spans="1:6" ht="30" customHeight="1" x14ac:dyDescent="0.35"/>
    <row r="16" spans="1:6" ht="30" customHeight="1" x14ac:dyDescent="0.35"/>
    <row r="17" ht="30" customHeight="1" x14ac:dyDescent="0.35"/>
    <row r="18" ht="30" customHeight="1" x14ac:dyDescent="0.35"/>
  </sheetData>
  <mergeCells count="1">
    <mergeCell ref="B2:C3"/>
  </mergeCells>
  <phoneticPr fontId="1"/>
  <printOptions headings="1" gridLines="1"/>
  <pageMargins left="0.7" right="0.7" top="0.75" bottom="0.75" header="0.3" footer="0.3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74D60-E580-4282-B1A8-9BB9458D89CE}">
  <sheetPr codeName="Sheet11">
    <pageSetUpPr fitToPage="1"/>
  </sheetPr>
  <dimension ref="A1:F9"/>
  <sheetViews>
    <sheetView zoomScaleNormal="100" workbookViewId="0"/>
  </sheetViews>
  <sheetFormatPr defaultRowHeight="30" customHeight="1" x14ac:dyDescent="0.35"/>
  <cols>
    <col min="1" max="1" width="4.19921875" style="5" customWidth="1"/>
    <col min="2" max="2" width="5.1328125" style="97" customWidth="1"/>
    <col min="3" max="3" width="13.46484375" style="88" customWidth="1"/>
    <col min="4" max="6" width="11.265625" style="88" customWidth="1"/>
    <col min="7" max="16384" width="9.06640625" style="88"/>
  </cols>
  <sheetData>
    <row r="1" spans="2:6" s="88" customFormat="1" ht="30" customHeight="1" x14ac:dyDescent="0.35">
      <c r="B1" s="85"/>
      <c r="C1" s="86"/>
      <c r="D1" s="87"/>
      <c r="E1" s="86"/>
      <c r="F1" s="86"/>
    </row>
    <row r="2" spans="2:6" s="88" customFormat="1" ht="30" customHeight="1" x14ac:dyDescent="0.35">
      <c r="B2" s="302" t="s">
        <v>165</v>
      </c>
      <c r="C2" s="303"/>
      <c r="D2" s="89" t="s">
        <v>0</v>
      </c>
      <c r="E2" s="90" t="s">
        <v>101</v>
      </c>
      <c r="F2" s="91" t="s">
        <v>102</v>
      </c>
    </row>
    <row r="3" spans="2:6" s="88" customFormat="1" ht="38.5" customHeight="1" thickBot="1" x14ac:dyDescent="0.4">
      <c r="B3" s="304"/>
      <c r="C3" s="305"/>
      <c r="D3" s="139" t="s">
        <v>117</v>
      </c>
      <c r="E3" s="140" t="s">
        <v>118</v>
      </c>
      <c r="F3" s="141" t="s">
        <v>119</v>
      </c>
    </row>
    <row r="4" spans="2:6" s="88" customFormat="1" ht="30" customHeight="1" x14ac:dyDescent="0.35">
      <c r="B4" s="72" t="s">
        <v>0</v>
      </c>
      <c r="C4" s="123" t="s">
        <v>117</v>
      </c>
      <c r="D4" s="249">
        <f>+'X3'!D14/'X3'!D15</f>
        <v>0.4887238255885929</v>
      </c>
      <c r="E4" s="250">
        <v>0</v>
      </c>
      <c r="F4" s="251">
        <v>0</v>
      </c>
    </row>
    <row r="5" spans="2:6" s="88" customFormat="1" ht="30" customHeight="1" x14ac:dyDescent="0.35">
      <c r="B5" s="72" t="s">
        <v>101</v>
      </c>
      <c r="C5" s="123" t="s">
        <v>118</v>
      </c>
      <c r="D5" s="252">
        <v>0</v>
      </c>
      <c r="E5" s="228">
        <f>+'X3'!E14/'X3'!E15</f>
        <v>0.31925290558380615</v>
      </c>
      <c r="F5" s="253">
        <v>0</v>
      </c>
    </row>
    <row r="6" spans="2:6" s="88" customFormat="1" ht="30" customHeight="1" thickBot="1" x14ac:dyDescent="0.4">
      <c r="B6" s="73" t="s">
        <v>102</v>
      </c>
      <c r="C6" s="130" t="s">
        <v>119</v>
      </c>
      <c r="D6" s="254">
        <v>0</v>
      </c>
      <c r="E6" s="255">
        <v>0</v>
      </c>
      <c r="F6" s="256">
        <f>+'X3'!F14/'X3'!F15</f>
        <v>0.63856243436305127</v>
      </c>
    </row>
    <row r="8" spans="2:6" ht="30" customHeight="1" x14ac:dyDescent="0.35">
      <c r="D8" s="280" t="s">
        <v>128</v>
      </c>
    </row>
    <row r="9" spans="2:6" ht="30" customHeight="1" x14ac:dyDescent="0.35">
      <c r="D9" s="281"/>
    </row>
  </sheetData>
  <mergeCells count="1">
    <mergeCell ref="B2:C3"/>
  </mergeCells>
  <phoneticPr fontId="1"/>
  <printOptions headings="1" gridLines="1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A77BEC-365C-4975-A843-0B2495955865}">
  <sheetPr>
    <pageSetUpPr fitToPage="1"/>
  </sheetPr>
  <dimension ref="A1:D23"/>
  <sheetViews>
    <sheetView workbookViewId="0"/>
  </sheetViews>
  <sheetFormatPr defaultColWidth="6.53125" defaultRowHeight="26.5" customHeight="1" x14ac:dyDescent="0.35"/>
  <cols>
    <col min="1" max="1" width="3.86328125" style="40" customWidth="1"/>
    <col min="2" max="2" width="87.9296875" style="41" customWidth="1"/>
    <col min="3" max="4" width="6.53125" style="42"/>
    <col min="5" max="5" width="56.796875" style="42" customWidth="1"/>
    <col min="6" max="16384" width="6.53125" style="42"/>
  </cols>
  <sheetData>
    <row r="1" spans="1:4" ht="18.5" x14ac:dyDescent="0.35"/>
    <row r="2" spans="1:4" ht="38.5" customHeight="1" x14ac:dyDescent="0.35">
      <c r="A2" s="43"/>
      <c r="B2" s="44" t="s">
        <v>96</v>
      </c>
    </row>
    <row r="3" spans="1:4" ht="18.5" x14ac:dyDescent="0.35">
      <c r="A3" s="43"/>
      <c r="B3" s="41" t="s">
        <v>75</v>
      </c>
    </row>
    <row r="4" spans="1:4" ht="20.5" x14ac:dyDescent="0.35">
      <c r="A4" s="43"/>
      <c r="B4" s="41" t="s">
        <v>76</v>
      </c>
    </row>
    <row r="5" spans="1:4" ht="27.5" customHeight="1" x14ac:dyDescent="0.35">
      <c r="A5" s="43" t="s">
        <v>77</v>
      </c>
      <c r="B5" s="45" t="s">
        <v>78</v>
      </c>
    </row>
    <row r="6" spans="1:4" ht="20.5" x14ac:dyDescent="0.35">
      <c r="A6" s="43"/>
      <c r="B6" s="41" t="s">
        <v>79</v>
      </c>
    </row>
    <row r="7" spans="1:4" ht="28.5" customHeight="1" x14ac:dyDescent="0.35">
      <c r="A7" s="43" t="s">
        <v>80</v>
      </c>
      <c r="B7" s="45" t="s">
        <v>81</v>
      </c>
    </row>
    <row r="8" spans="1:4" ht="18.5" x14ac:dyDescent="0.35">
      <c r="A8" s="43"/>
      <c r="B8" s="41" t="s">
        <v>82</v>
      </c>
    </row>
    <row r="9" spans="1:4" ht="20.5" x14ac:dyDescent="0.35">
      <c r="A9" s="43"/>
      <c r="B9" s="41" t="s">
        <v>109</v>
      </c>
    </row>
    <row r="10" spans="1:4" ht="20.5" x14ac:dyDescent="0.35">
      <c r="A10" s="43"/>
      <c r="B10" s="41" t="s">
        <v>83</v>
      </c>
    </row>
    <row r="11" spans="1:4" ht="20.5" x14ac:dyDescent="0.35">
      <c r="A11" s="43"/>
      <c r="B11" s="41" t="s">
        <v>84</v>
      </c>
    </row>
    <row r="12" spans="1:4" ht="22.5" x14ac:dyDescent="0.35">
      <c r="A12" s="43"/>
      <c r="B12" s="41" t="s">
        <v>85</v>
      </c>
      <c r="D12" s="55"/>
    </row>
    <row r="13" spans="1:4" ht="21.5" x14ac:dyDescent="0.35">
      <c r="A13" s="43"/>
      <c r="B13" s="41" t="s">
        <v>86</v>
      </c>
    </row>
    <row r="14" spans="1:4" ht="21.5" x14ac:dyDescent="0.35">
      <c r="A14" s="43"/>
      <c r="B14" s="41" t="s">
        <v>87</v>
      </c>
    </row>
    <row r="15" spans="1:4" ht="27.5" customHeight="1" x14ac:dyDescent="0.35">
      <c r="A15" s="43"/>
      <c r="B15" s="45" t="s">
        <v>88</v>
      </c>
    </row>
    <row r="16" spans="1:4" ht="20.5" x14ac:dyDescent="0.35">
      <c r="A16" s="43"/>
      <c r="B16" s="41" t="s">
        <v>89</v>
      </c>
    </row>
    <row r="17" spans="1:2" ht="18.5" x14ac:dyDescent="0.35">
      <c r="A17" s="43"/>
    </row>
    <row r="18" spans="1:2" ht="21.5" x14ac:dyDescent="0.35">
      <c r="A18" s="43"/>
      <c r="B18" s="41" t="s">
        <v>90</v>
      </c>
    </row>
    <row r="19" spans="1:2" ht="20.5" x14ac:dyDescent="0.35">
      <c r="B19" s="41" t="s">
        <v>91</v>
      </c>
    </row>
    <row r="20" spans="1:2" ht="20.5" x14ac:dyDescent="0.35">
      <c r="B20" s="41" t="s">
        <v>92</v>
      </c>
    </row>
    <row r="21" spans="1:2" ht="20.5" x14ac:dyDescent="0.35">
      <c r="B21" s="41" t="s">
        <v>93</v>
      </c>
    </row>
    <row r="22" spans="1:2" ht="20.5" x14ac:dyDescent="0.35">
      <c r="B22" s="41" t="s">
        <v>94</v>
      </c>
    </row>
    <row r="23" spans="1:2" ht="29" customHeight="1" x14ac:dyDescent="0.35">
      <c r="B23" s="45" t="s">
        <v>95</v>
      </c>
    </row>
  </sheetData>
  <phoneticPr fontId="1"/>
  <pageMargins left="0.7" right="0.7" top="0.75" bottom="0.75" header="0.3" footer="0.3"/>
  <pageSetup paperSize="9" scale="9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4EE756-7C23-4955-8C52-50CB2BF9F74A}">
  <sheetPr codeName="Sheet13">
    <pageSetUpPr fitToPage="1"/>
  </sheetPr>
  <dimension ref="A1:F8"/>
  <sheetViews>
    <sheetView zoomScaleNormal="100" workbookViewId="0"/>
  </sheetViews>
  <sheetFormatPr defaultRowHeight="30" customHeight="1" x14ac:dyDescent="0.35"/>
  <cols>
    <col min="1" max="1" width="4.19921875" style="5" customWidth="1"/>
    <col min="2" max="2" width="5.1328125" style="97" customWidth="1"/>
    <col min="3" max="3" width="13.46484375" style="88" customWidth="1"/>
    <col min="4" max="6" width="11.265625" style="88" customWidth="1"/>
    <col min="7" max="16384" width="9.06640625" style="88"/>
  </cols>
  <sheetData>
    <row r="1" spans="2:6" s="88" customFormat="1" ht="30" customHeight="1" x14ac:dyDescent="0.35">
      <c r="B1" s="85"/>
      <c r="C1" s="86"/>
      <c r="D1" s="87"/>
      <c r="E1" s="86"/>
      <c r="F1" s="86"/>
    </row>
    <row r="2" spans="2:6" s="88" customFormat="1" ht="30" customHeight="1" x14ac:dyDescent="0.35">
      <c r="B2" s="302" t="s">
        <v>74</v>
      </c>
      <c r="C2" s="303"/>
      <c r="D2" s="89" t="s">
        <v>0</v>
      </c>
      <c r="E2" s="90" t="s">
        <v>101</v>
      </c>
      <c r="F2" s="91" t="s">
        <v>102</v>
      </c>
    </row>
    <row r="3" spans="2:6" s="88" customFormat="1" ht="30" customHeight="1" thickBot="1" x14ac:dyDescent="0.4">
      <c r="B3" s="304"/>
      <c r="C3" s="305"/>
      <c r="D3" s="139" t="s">
        <v>117</v>
      </c>
      <c r="E3" s="140" t="s">
        <v>118</v>
      </c>
      <c r="F3" s="141" t="s">
        <v>119</v>
      </c>
    </row>
    <row r="4" spans="2:6" s="88" customFormat="1" ht="30" customHeight="1" x14ac:dyDescent="0.35">
      <c r="B4" s="72" t="s">
        <v>0</v>
      </c>
      <c r="C4" s="123" t="s">
        <v>117</v>
      </c>
      <c r="D4" s="249">
        <f t="array" ref="D4:F6">MMULT(V!D4:F6,'B1'!D4:F6)</f>
        <v>0.50922755768171768</v>
      </c>
      <c r="E4" s="250">
        <v>2.3239337150833261E-3</v>
      </c>
      <c r="F4" s="251">
        <v>6.2859340733487567E-4</v>
      </c>
    </row>
    <row r="5" spans="2:6" s="88" customFormat="1" ht="30" customHeight="1" x14ac:dyDescent="0.35">
      <c r="B5" s="72" t="s">
        <v>101</v>
      </c>
      <c r="C5" s="123" t="s">
        <v>118</v>
      </c>
      <c r="D5" s="252">
        <v>4.7770416433899718E-2</v>
      </c>
      <c r="E5" s="228">
        <v>0.42193941000207341</v>
      </c>
      <c r="F5" s="253">
        <v>2.2391236027670271E-2</v>
      </c>
    </row>
    <row r="6" spans="2:6" s="88" customFormat="1" ht="30" customHeight="1" thickBot="1" x14ac:dyDescent="0.4">
      <c r="B6" s="73" t="s">
        <v>102</v>
      </c>
      <c r="C6" s="130" t="s">
        <v>119</v>
      </c>
      <c r="D6" s="254">
        <v>0.13322349930159438</v>
      </c>
      <c r="E6" s="255">
        <v>0.11816589687135785</v>
      </c>
      <c r="F6" s="256">
        <v>0.81249944197576018</v>
      </c>
    </row>
    <row r="8" spans="2:6" ht="30" customHeight="1" x14ac:dyDescent="0.35">
      <c r="D8" s="231" t="s">
        <v>129</v>
      </c>
    </row>
  </sheetData>
  <mergeCells count="1">
    <mergeCell ref="B2:C3"/>
  </mergeCells>
  <phoneticPr fontId="1"/>
  <printOptions headings="1" gridLines="1"/>
  <pageMargins left="0.7" right="0.7" top="0.75" bottom="0.75" header="0.3" footer="0.3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4F107D-2F18-4C3C-ACAB-F8714E60745B}">
  <sheetPr codeName="Sheet14">
    <pageSetUpPr fitToPage="1"/>
  </sheetPr>
  <dimension ref="A1:F8"/>
  <sheetViews>
    <sheetView zoomScaleNormal="100" workbookViewId="0">
      <selection activeCell="D11" sqref="D11"/>
    </sheetView>
  </sheetViews>
  <sheetFormatPr defaultRowHeight="30" customHeight="1" x14ac:dyDescent="0.35"/>
  <cols>
    <col min="1" max="1" width="4.19921875" style="5" customWidth="1"/>
    <col min="2" max="2" width="5.1328125" style="97" customWidth="1"/>
    <col min="3" max="3" width="13.46484375" style="88" customWidth="1"/>
    <col min="4" max="6" width="11.265625" style="88" customWidth="1"/>
    <col min="7" max="16384" width="9.06640625" style="88"/>
  </cols>
  <sheetData>
    <row r="1" spans="2:6" s="88" customFormat="1" ht="30" customHeight="1" x14ac:dyDescent="0.35">
      <c r="B1" s="85"/>
      <c r="C1" s="86"/>
      <c r="D1" s="87"/>
      <c r="E1" s="86"/>
      <c r="F1" s="86"/>
    </row>
    <row r="2" spans="2:6" s="88" customFormat="1" ht="30" customHeight="1" x14ac:dyDescent="0.35">
      <c r="B2" s="302" t="s">
        <v>164</v>
      </c>
      <c r="C2" s="303"/>
      <c r="D2" s="89" t="s">
        <v>0</v>
      </c>
      <c r="E2" s="90" t="s">
        <v>101</v>
      </c>
      <c r="F2" s="91" t="s">
        <v>102</v>
      </c>
    </row>
    <row r="3" spans="2:6" s="88" customFormat="1" ht="30" customHeight="1" thickBot="1" x14ac:dyDescent="0.4">
      <c r="B3" s="304"/>
      <c r="C3" s="305"/>
      <c r="D3" s="139" t="s">
        <v>117</v>
      </c>
      <c r="E3" s="140" t="s">
        <v>118</v>
      </c>
      <c r="F3" s="141" t="s">
        <v>119</v>
      </c>
    </row>
    <row r="4" spans="2:6" s="88" customFormat="1" ht="30" customHeight="1" x14ac:dyDescent="0.35">
      <c r="B4" s="72" t="s">
        <v>0</v>
      </c>
      <c r="C4" s="123" t="s">
        <v>117</v>
      </c>
      <c r="D4" s="249">
        <f t="array" ref="D4:F6">MMULT('VB1'!D4:F6,I!D4:F6-Ḿ!D4:F6)</f>
        <v>0.19707068822616355</v>
      </c>
      <c r="E4" s="250">
        <v>1.0376003932200831E-3</v>
      </c>
      <c r="F4" s="251">
        <v>4.9218226138446244E-4</v>
      </c>
    </row>
    <row r="5" spans="2:6" s="88" customFormat="1" ht="30" customHeight="1" x14ac:dyDescent="0.35">
      <c r="B5" s="72" t="s">
        <v>101</v>
      </c>
      <c r="C5" s="123" t="s">
        <v>118</v>
      </c>
      <c r="D5" s="252">
        <v>1.8487115831549661E-2</v>
      </c>
      <c r="E5" s="228">
        <v>0.18838940839476717</v>
      </c>
      <c r="F5" s="253">
        <v>1.7532110669148213E-2</v>
      </c>
    </row>
    <row r="6" spans="2:6" s="88" customFormat="1" ht="30" customHeight="1" thickBot="1" x14ac:dyDescent="0.4">
      <c r="B6" s="73" t="s">
        <v>102</v>
      </c>
      <c r="C6" s="130" t="s">
        <v>119</v>
      </c>
      <c r="D6" s="254">
        <v>5.1557395704952859E-2</v>
      </c>
      <c r="E6" s="255">
        <v>5.2759241910877171E-2</v>
      </c>
      <c r="F6" s="256">
        <v>0.63617882093409017</v>
      </c>
    </row>
    <row r="8" spans="2:6" ht="30" customHeight="1" x14ac:dyDescent="0.35">
      <c r="D8" s="280" t="s">
        <v>140</v>
      </c>
    </row>
  </sheetData>
  <mergeCells count="1">
    <mergeCell ref="B2:C3"/>
  </mergeCells>
  <phoneticPr fontId="1"/>
  <printOptions headings="1" gridLines="1"/>
  <pageMargins left="0.7" right="0.7" top="0.75" bottom="0.75" header="0.3" footer="0.3"/>
  <pageSetup paperSize="9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E38469-6DC2-4631-9567-E9D81A9133A5}">
  <sheetPr codeName="Sheet15">
    <pageSetUpPr fitToPage="1"/>
  </sheetPr>
  <dimension ref="A1:F10"/>
  <sheetViews>
    <sheetView zoomScaleNormal="100" workbookViewId="0"/>
  </sheetViews>
  <sheetFormatPr defaultRowHeight="30" customHeight="1" x14ac:dyDescent="0.35"/>
  <cols>
    <col min="1" max="1" width="4.19921875" style="5" customWidth="1"/>
    <col min="2" max="2" width="5.1328125" style="97" customWidth="1"/>
    <col min="3" max="3" width="13.46484375" style="88" customWidth="1"/>
    <col min="4" max="6" width="11.265625" style="88" customWidth="1"/>
    <col min="7" max="16384" width="9.06640625" style="88"/>
  </cols>
  <sheetData>
    <row r="1" spans="2:6" s="88" customFormat="1" ht="30" customHeight="1" x14ac:dyDescent="0.35">
      <c r="B1" s="85"/>
      <c r="C1" s="86"/>
      <c r="D1" s="87"/>
      <c r="E1" s="86"/>
      <c r="F1" s="86"/>
    </row>
    <row r="2" spans="2:6" s="88" customFormat="1" ht="30" customHeight="1" x14ac:dyDescent="0.35">
      <c r="B2" s="302" t="s">
        <v>111</v>
      </c>
      <c r="C2" s="303"/>
      <c r="D2" s="89" t="s">
        <v>0</v>
      </c>
      <c r="E2" s="90" t="s">
        <v>101</v>
      </c>
      <c r="F2" s="91" t="s">
        <v>102</v>
      </c>
    </row>
    <row r="3" spans="2:6" s="88" customFormat="1" ht="30" customHeight="1" thickBot="1" x14ac:dyDescent="0.4">
      <c r="B3" s="304"/>
      <c r="C3" s="305"/>
      <c r="D3" s="139" t="s">
        <v>117</v>
      </c>
      <c r="E3" s="140" t="s">
        <v>118</v>
      </c>
      <c r="F3" s="141" t="s">
        <v>119</v>
      </c>
    </row>
    <row r="4" spans="2:6" s="88" customFormat="1" ht="30" customHeight="1" x14ac:dyDescent="0.35">
      <c r="B4" s="72" t="s">
        <v>0</v>
      </c>
      <c r="C4" s="123" t="s">
        <v>117</v>
      </c>
      <c r="D4" s="249">
        <f t="array" ref="D4:F6">MMULT(MMULT(Ḿ!D4:F6,'A1'!D4:F6),'B1'!D4:F6)</f>
        <v>6.6453868894747248E-2</v>
      </c>
      <c r="E4" s="250">
        <v>7.5320134754401202E-3</v>
      </c>
      <c r="F4" s="251">
        <v>2.0373102657316291E-3</v>
      </c>
    </row>
    <row r="5" spans="2:6" s="88" customFormat="1" ht="30" customHeight="1" x14ac:dyDescent="0.35">
      <c r="B5" s="72" t="s">
        <v>101</v>
      </c>
      <c r="C5" s="123" t="s">
        <v>118</v>
      </c>
      <c r="D5" s="252">
        <v>0.18550155776207078</v>
      </c>
      <c r="E5" s="228">
        <v>0.39875110900671967</v>
      </c>
      <c r="F5" s="253">
        <v>8.694940244237595E-2</v>
      </c>
    </row>
    <row r="6" spans="2:6" s="88" customFormat="1" ht="30" customHeight="1" thickBot="1" x14ac:dyDescent="0.4">
      <c r="B6" s="73" t="s">
        <v>102</v>
      </c>
      <c r="C6" s="130" t="s">
        <v>119</v>
      </c>
      <c r="D6" s="254">
        <v>5.7823099925970158E-2</v>
      </c>
      <c r="E6" s="255">
        <v>5.1287636929325434E-2</v>
      </c>
      <c r="F6" s="256">
        <v>7.5494015881127169E-2</v>
      </c>
    </row>
    <row r="8" spans="2:6" ht="30" customHeight="1" x14ac:dyDescent="0.35">
      <c r="D8" s="231" t="s">
        <v>139</v>
      </c>
    </row>
    <row r="10" spans="2:6" ht="30" customHeight="1" x14ac:dyDescent="0.35">
      <c r="D10" s="232"/>
    </row>
  </sheetData>
  <mergeCells count="1">
    <mergeCell ref="B2:C3"/>
  </mergeCells>
  <phoneticPr fontId="1"/>
  <printOptions headings="1" gridLines="1"/>
  <pageMargins left="0.7" right="0.7" top="0.75" bottom="0.75" header="0.3" footer="0.3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8A3A7-AAD2-415D-8DDD-8A5228E916AA}">
  <sheetPr codeName="Sheet16">
    <pageSetUpPr fitToPage="1"/>
  </sheetPr>
  <dimension ref="A1:F8"/>
  <sheetViews>
    <sheetView zoomScaleNormal="100" workbookViewId="0"/>
  </sheetViews>
  <sheetFormatPr defaultRowHeight="30" customHeight="1" x14ac:dyDescent="0.35"/>
  <cols>
    <col min="1" max="1" width="4.19921875" style="5" customWidth="1"/>
    <col min="2" max="2" width="5.1328125" style="97" customWidth="1"/>
    <col min="3" max="3" width="15.86328125" style="88" customWidth="1"/>
    <col min="4" max="6" width="11.265625" style="88" customWidth="1"/>
    <col min="7" max="16384" width="9.06640625" style="88"/>
  </cols>
  <sheetData>
    <row r="1" spans="1:6" ht="30" customHeight="1" x14ac:dyDescent="0.35">
      <c r="A1" s="88"/>
      <c r="B1" s="85"/>
      <c r="C1" s="86"/>
      <c r="D1" s="87"/>
      <c r="E1" s="86"/>
      <c r="F1" s="86"/>
    </row>
    <row r="2" spans="1:6" ht="30" customHeight="1" x14ac:dyDescent="0.35">
      <c r="A2" s="88"/>
      <c r="B2" s="302" t="s">
        <v>163</v>
      </c>
      <c r="C2" s="303"/>
      <c r="D2" s="89" t="s">
        <v>0</v>
      </c>
      <c r="E2" s="90" t="s">
        <v>101</v>
      </c>
      <c r="F2" s="91" t="s">
        <v>102</v>
      </c>
    </row>
    <row r="3" spans="1:6" ht="30" customHeight="1" thickBot="1" x14ac:dyDescent="0.4">
      <c r="A3" s="88"/>
      <c r="B3" s="304"/>
      <c r="C3" s="305"/>
      <c r="D3" s="139" t="s">
        <v>117</v>
      </c>
      <c r="E3" s="140" t="s">
        <v>118</v>
      </c>
      <c r="F3" s="141" t="s">
        <v>119</v>
      </c>
    </row>
    <row r="4" spans="1:6" ht="30" customHeight="1" x14ac:dyDescent="0.35">
      <c r="A4" s="88"/>
      <c r="B4" s="72" t="s">
        <v>0</v>
      </c>
      <c r="C4" s="123" t="s">
        <v>117</v>
      </c>
      <c r="D4" s="249">
        <f t="array" ref="D4:F6">MMULT(ḾA1B1!D4:F6,I!D4:F6-Ḿ!D4:F6)+Ḿ!D4:F6</f>
        <v>0.63871833766158026</v>
      </c>
      <c r="E4" s="250">
        <v>3.362927304307995E-3</v>
      </c>
      <c r="F4" s="251">
        <v>1.5951932712450195E-3</v>
      </c>
    </row>
    <row r="5" spans="1:6" ht="30" customHeight="1" x14ac:dyDescent="0.35">
      <c r="A5" s="88"/>
      <c r="B5" s="72" t="s">
        <v>101</v>
      </c>
      <c r="C5" s="123" t="s">
        <v>118</v>
      </c>
      <c r="D5" s="252">
        <v>7.178896566718386E-2</v>
      </c>
      <c r="E5" s="228">
        <v>0.73155168683655947</v>
      </c>
      <c r="F5" s="253">
        <v>6.808050008281076E-2</v>
      </c>
    </row>
    <row r="6" spans="1:6" ht="30" customHeight="1" thickBot="1" x14ac:dyDescent="0.4">
      <c r="A6" s="88"/>
      <c r="B6" s="73" t="s">
        <v>102</v>
      </c>
      <c r="C6" s="130" t="s">
        <v>119</v>
      </c>
      <c r="D6" s="254">
        <v>2.2377496908569758E-2</v>
      </c>
      <c r="E6" s="255">
        <v>2.2899135160268043E-2</v>
      </c>
      <c r="F6" s="256">
        <v>0.27612119278132147</v>
      </c>
    </row>
    <row r="8" spans="1:6" ht="30" customHeight="1" x14ac:dyDescent="0.35">
      <c r="D8" s="231" t="s">
        <v>138</v>
      </c>
    </row>
  </sheetData>
  <mergeCells count="1">
    <mergeCell ref="B2:C3"/>
  </mergeCells>
  <phoneticPr fontId="1"/>
  <printOptions headings="1" gridLines="1"/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52AB69-1B61-4177-86CA-D07F531A1046}">
  <sheetPr>
    <pageSetUpPr fitToPage="1"/>
  </sheetPr>
  <dimension ref="A1:Z16"/>
  <sheetViews>
    <sheetView zoomScale="90" zoomScaleNormal="90" workbookViewId="0">
      <pane xSplit="3" ySplit="3" topLeftCell="D4" activePane="bottomRight" state="frozen"/>
      <selection pane="topRight"/>
      <selection pane="bottomLeft"/>
      <selection pane="bottomRight" activeCell="D4" sqref="D4"/>
    </sheetView>
  </sheetViews>
  <sheetFormatPr defaultRowHeight="23" customHeight="1" x14ac:dyDescent="0.35"/>
  <cols>
    <col min="1" max="1" width="2.59765625" style="71" customWidth="1"/>
    <col min="2" max="2" width="3.9296875" style="9" customWidth="1"/>
    <col min="3" max="3" width="13.9296875" style="8" customWidth="1"/>
    <col min="4" max="24" width="9.59765625" style="8" customWidth="1"/>
    <col min="25" max="25" width="11" style="8" customWidth="1"/>
    <col min="26" max="26" width="9.59765625" style="8" customWidth="1"/>
    <col min="27" max="16384" width="9.06640625" style="8"/>
  </cols>
  <sheetData>
    <row r="1" spans="1:26" ht="29.5" customHeight="1" thickBot="1" x14ac:dyDescent="0.4">
      <c r="B1" s="6"/>
      <c r="C1" s="7"/>
      <c r="D1" s="60"/>
      <c r="E1" s="60"/>
      <c r="F1" s="60"/>
      <c r="X1" s="37"/>
    </row>
    <row r="2" spans="1:26" s="9" customFormat="1" ht="23" customHeight="1" x14ac:dyDescent="0.35">
      <c r="A2" s="71"/>
      <c r="B2" s="290" t="s">
        <v>120</v>
      </c>
      <c r="C2" s="291"/>
      <c r="D2" s="83">
        <v>1</v>
      </c>
      <c r="E2" s="84">
        <v>2</v>
      </c>
      <c r="F2" s="84">
        <v>3</v>
      </c>
      <c r="G2" s="76">
        <v>4</v>
      </c>
      <c r="H2" s="77">
        <v>5</v>
      </c>
      <c r="I2" s="77">
        <v>6</v>
      </c>
      <c r="J2" s="77">
        <v>7</v>
      </c>
      <c r="K2" s="77">
        <v>8</v>
      </c>
      <c r="L2" s="77">
        <v>9</v>
      </c>
      <c r="M2" s="78">
        <v>10</v>
      </c>
      <c r="N2" s="79">
        <v>11</v>
      </c>
      <c r="O2" s="80">
        <v>12</v>
      </c>
      <c r="P2" s="81">
        <v>13</v>
      </c>
      <c r="Q2" s="76">
        <v>14</v>
      </c>
      <c r="R2" s="79">
        <v>15</v>
      </c>
      <c r="S2" s="79">
        <v>16</v>
      </c>
      <c r="T2" s="82">
        <v>17</v>
      </c>
      <c r="U2" s="82">
        <v>18</v>
      </c>
      <c r="V2" s="76">
        <v>19</v>
      </c>
      <c r="W2" s="82">
        <v>20</v>
      </c>
      <c r="X2" s="76">
        <v>21</v>
      </c>
    </row>
    <row r="3" spans="1:26" s="9" customFormat="1" ht="36" customHeight="1" thickBot="1" x14ac:dyDescent="0.4">
      <c r="A3" s="71"/>
      <c r="B3" s="292"/>
      <c r="C3" s="293"/>
      <c r="D3" s="65" t="s">
        <v>117</v>
      </c>
      <c r="E3" s="66" t="s">
        <v>118</v>
      </c>
      <c r="F3" s="67" t="s">
        <v>119</v>
      </c>
      <c r="G3" s="24" t="s">
        <v>4</v>
      </c>
      <c r="H3" s="25" t="s">
        <v>5</v>
      </c>
      <c r="I3" s="25" t="s">
        <v>6</v>
      </c>
      <c r="J3" s="25" t="s">
        <v>7</v>
      </c>
      <c r="K3" s="25" t="s">
        <v>121</v>
      </c>
      <c r="L3" s="25" t="s">
        <v>8</v>
      </c>
      <c r="M3" s="69" t="s">
        <v>49</v>
      </c>
      <c r="N3" s="22" t="s">
        <v>50</v>
      </c>
      <c r="O3" s="53" t="s">
        <v>36</v>
      </c>
      <c r="P3" s="54" t="s">
        <v>9</v>
      </c>
      <c r="Q3" s="24" t="s">
        <v>38</v>
      </c>
      <c r="R3" s="22" t="s">
        <v>10</v>
      </c>
      <c r="S3" s="22" t="s">
        <v>11</v>
      </c>
      <c r="T3" s="23" t="s">
        <v>37</v>
      </c>
      <c r="U3" s="23" t="s">
        <v>12</v>
      </c>
      <c r="V3" s="24" t="s">
        <v>48</v>
      </c>
      <c r="W3" s="23" t="s">
        <v>13</v>
      </c>
      <c r="X3" s="24" t="s">
        <v>51</v>
      </c>
      <c r="Y3" s="10"/>
    </row>
    <row r="4" spans="1:26" ht="35" customHeight="1" x14ac:dyDescent="0.35">
      <c r="B4" s="74">
        <v>1</v>
      </c>
      <c r="C4" s="62" t="s">
        <v>117</v>
      </c>
      <c r="D4" s="70">
        <v>41521</v>
      </c>
      <c r="E4" s="70">
        <v>355122</v>
      </c>
      <c r="F4" s="70">
        <v>76184</v>
      </c>
      <c r="G4" s="15">
        <f t="shared" ref="G4:G15" si="0">SUM(D4:F4)</f>
        <v>472827</v>
      </c>
      <c r="H4" s="48">
        <v>4878</v>
      </c>
      <c r="I4" s="48">
        <v>212734</v>
      </c>
      <c r="J4" s="48">
        <v>0</v>
      </c>
      <c r="K4" s="48">
        <v>6138</v>
      </c>
      <c r="L4" s="48">
        <v>-1555</v>
      </c>
      <c r="M4" s="15">
        <f>SUM(H4:L4)</f>
        <v>222195</v>
      </c>
      <c r="N4" s="18">
        <f>+M4+G4</f>
        <v>695022</v>
      </c>
      <c r="O4" s="49">
        <v>133212</v>
      </c>
      <c r="P4" s="48">
        <v>3316</v>
      </c>
      <c r="Q4" s="15">
        <f>+O4+P4</f>
        <v>136528</v>
      </c>
      <c r="R4" s="18">
        <f>+Q4+M4</f>
        <v>358723</v>
      </c>
      <c r="S4" s="18">
        <f>+R4+G4</f>
        <v>831550</v>
      </c>
      <c r="T4" s="48">
        <v>-236034</v>
      </c>
      <c r="U4" s="48">
        <v>-190015</v>
      </c>
      <c r="V4" s="15">
        <f t="shared" ref="V4:V6" si="1">SUM(T4:U4)</f>
        <v>-426049</v>
      </c>
      <c r="W4" s="12">
        <f t="shared" ref="W4:W6" si="2">+V4+R4</f>
        <v>-67326</v>
      </c>
      <c r="X4" s="17">
        <f>+S4+V4</f>
        <v>405501</v>
      </c>
      <c r="Y4" s="11"/>
      <c r="Z4" s="68"/>
    </row>
    <row r="5" spans="1:26" ht="35" customHeight="1" x14ac:dyDescent="0.35">
      <c r="B5" s="74">
        <v>2</v>
      </c>
      <c r="C5" s="63" t="s">
        <v>118</v>
      </c>
      <c r="D5" s="70">
        <v>91869</v>
      </c>
      <c r="E5" s="70">
        <v>21819679</v>
      </c>
      <c r="F5" s="70">
        <v>3522412</v>
      </c>
      <c r="G5" s="15">
        <f t="shared" si="0"/>
        <v>25433960</v>
      </c>
      <c r="H5" s="48">
        <v>117237</v>
      </c>
      <c r="I5" s="48">
        <v>3571390</v>
      </c>
      <c r="J5" s="48">
        <v>734</v>
      </c>
      <c r="K5" s="48">
        <v>6529135</v>
      </c>
      <c r="L5" s="48">
        <v>-16740</v>
      </c>
      <c r="M5" s="15">
        <f>SUM(H5:L5)</f>
        <v>10201756</v>
      </c>
      <c r="N5" s="18">
        <f>+M5+G5</f>
        <v>35635716</v>
      </c>
      <c r="O5" s="49">
        <v>15457030</v>
      </c>
      <c r="P5" s="48">
        <v>9715657</v>
      </c>
      <c r="Q5" s="15">
        <f t="shared" ref="Q5:Q6" si="3">+O5+P5</f>
        <v>25172687</v>
      </c>
      <c r="R5" s="18">
        <f t="shared" ref="R5" si="4">+Q5+M5</f>
        <v>35374443</v>
      </c>
      <c r="S5" s="18">
        <f>+R5+G5</f>
        <v>60808403</v>
      </c>
      <c r="T5" s="48">
        <v>-13073864</v>
      </c>
      <c r="U5" s="48">
        <v>-6651057</v>
      </c>
      <c r="V5" s="15">
        <f t="shared" si="1"/>
        <v>-19724921</v>
      </c>
      <c r="W5" s="12">
        <f t="shared" si="2"/>
        <v>15649522</v>
      </c>
      <c r="X5" s="17">
        <f t="shared" ref="X5:X6" si="5">+S5+V5</f>
        <v>41083482</v>
      </c>
      <c r="Y5" s="11"/>
      <c r="Z5" s="68"/>
    </row>
    <row r="6" spans="1:26" ht="35" customHeight="1" thickBot="1" x14ac:dyDescent="0.4">
      <c r="B6" s="74">
        <v>3</v>
      </c>
      <c r="C6" s="64" t="s">
        <v>119</v>
      </c>
      <c r="D6" s="70">
        <v>73933</v>
      </c>
      <c r="E6" s="70">
        <v>5792660</v>
      </c>
      <c r="F6" s="70">
        <v>9952157</v>
      </c>
      <c r="G6" s="15">
        <f t="shared" si="0"/>
        <v>15818750</v>
      </c>
      <c r="H6" s="48">
        <v>958081</v>
      </c>
      <c r="I6" s="48">
        <v>14802119</v>
      </c>
      <c r="J6" s="48">
        <v>4676107</v>
      </c>
      <c r="K6" s="48">
        <v>3749033</v>
      </c>
      <c r="L6" s="48">
        <v>16629</v>
      </c>
      <c r="M6" s="15">
        <f>SUM(H6:L6)</f>
        <v>24201969</v>
      </c>
      <c r="N6" s="18">
        <f>+M6+G6</f>
        <v>40020719</v>
      </c>
      <c r="O6" s="49">
        <v>4747734</v>
      </c>
      <c r="P6" s="48">
        <v>1407718</v>
      </c>
      <c r="Q6" s="15">
        <f t="shared" si="3"/>
        <v>6155452</v>
      </c>
      <c r="R6" s="18">
        <f>+Q6+M6</f>
        <v>30357421</v>
      </c>
      <c r="S6" s="18">
        <f>+R6+G6</f>
        <v>46176171</v>
      </c>
      <c r="T6" s="48">
        <v>-7552586</v>
      </c>
      <c r="U6" s="48">
        <v>-1132316</v>
      </c>
      <c r="V6" s="15">
        <f t="shared" si="1"/>
        <v>-8684902</v>
      </c>
      <c r="W6" s="12">
        <f t="shared" si="2"/>
        <v>21672519</v>
      </c>
      <c r="X6" s="17">
        <f t="shared" si="5"/>
        <v>37491269</v>
      </c>
      <c r="Y6" s="11"/>
      <c r="Z6" s="68"/>
    </row>
    <row r="7" spans="1:26" ht="30" customHeight="1" thickBot="1" x14ac:dyDescent="0.4">
      <c r="B7" s="75">
        <v>4</v>
      </c>
      <c r="C7" s="20" t="s">
        <v>4</v>
      </c>
      <c r="D7" s="13">
        <f>SUM(D4:D6)</f>
        <v>207323</v>
      </c>
      <c r="E7" s="13">
        <f>SUM(E4:E6)</f>
        <v>27967461</v>
      </c>
      <c r="F7" s="13">
        <f>SUM(F4:F6)</f>
        <v>13550753</v>
      </c>
      <c r="G7" s="16">
        <f t="shared" si="0"/>
        <v>41725537</v>
      </c>
      <c r="H7" s="13">
        <f t="shared" ref="H7:X7" si="6">SUM(H4:H6)</f>
        <v>1080196</v>
      </c>
      <c r="I7" s="13">
        <f t="shared" si="6"/>
        <v>18586243</v>
      </c>
      <c r="J7" s="13">
        <f t="shared" si="6"/>
        <v>4676841</v>
      </c>
      <c r="K7" s="13">
        <f t="shared" si="6"/>
        <v>10284306</v>
      </c>
      <c r="L7" s="13">
        <f t="shared" si="6"/>
        <v>-1666</v>
      </c>
      <c r="M7" s="16">
        <f t="shared" si="6"/>
        <v>34625920</v>
      </c>
      <c r="N7" s="14">
        <f t="shared" si="6"/>
        <v>76351457</v>
      </c>
      <c r="O7" s="13">
        <f t="shared" si="6"/>
        <v>20337976</v>
      </c>
      <c r="P7" s="13">
        <f t="shared" si="6"/>
        <v>11126691</v>
      </c>
      <c r="Q7" s="16">
        <f t="shared" si="6"/>
        <v>31464667</v>
      </c>
      <c r="R7" s="14">
        <f t="shared" si="6"/>
        <v>66090587</v>
      </c>
      <c r="S7" s="14">
        <f t="shared" si="6"/>
        <v>107816124</v>
      </c>
      <c r="T7" s="13">
        <f t="shared" si="6"/>
        <v>-20862484</v>
      </c>
      <c r="U7" s="13">
        <f t="shared" si="6"/>
        <v>-7973388</v>
      </c>
      <c r="V7" s="16">
        <f t="shared" si="6"/>
        <v>-28835872</v>
      </c>
      <c r="W7" s="13">
        <f t="shared" si="6"/>
        <v>37254715</v>
      </c>
      <c r="X7" s="16">
        <f t="shared" si="6"/>
        <v>78980252</v>
      </c>
      <c r="Y7" s="11"/>
      <c r="Z7" s="68"/>
    </row>
    <row r="8" spans="1:26" ht="34.5" customHeight="1" x14ac:dyDescent="0.35">
      <c r="B8" s="74">
        <v>5</v>
      </c>
      <c r="C8" s="19" t="s">
        <v>17</v>
      </c>
      <c r="D8" s="48">
        <v>2648</v>
      </c>
      <c r="E8" s="48">
        <v>480544</v>
      </c>
      <c r="F8" s="48">
        <v>597004</v>
      </c>
      <c r="G8" s="15">
        <f t="shared" si="0"/>
        <v>1080196</v>
      </c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95">
        <f>$G$15</f>
        <v>78980252</v>
      </c>
    </row>
    <row r="9" spans="1:26" ht="34.5" customHeight="1" x14ac:dyDescent="0.35">
      <c r="B9" s="74">
        <v>7</v>
      </c>
      <c r="C9" s="19" t="s">
        <v>18</v>
      </c>
      <c r="D9" s="48">
        <v>50287</v>
      </c>
      <c r="E9" s="48">
        <v>6844197</v>
      </c>
      <c r="F9" s="48">
        <v>11497141</v>
      </c>
      <c r="G9" s="15">
        <f t="shared" si="0"/>
        <v>18391625</v>
      </c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</row>
    <row r="10" spans="1:26" ht="34.5" customHeight="1" x14ac:dyDescent="0.35">
      <c r="B10" s="74">
        <v>8</v>
      </c>
      <c r="C10" s="19" t="s">
        <v>20</v>
      </c>
      <c r="D10" s="48">
        <v>87417</v>
      </c>
      <c r="E10" s="48">
        <v>1390311</v>
      </c>
      <c r="F10" s="48">
        <v>5253082</v>
      </c>
      <c r="G10" s="15">
        <f t="shared" si="0"/>
        <v>6730810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</row>
    <row r="11" spans="1:26" ht="34.5" customHeight="1" x14ac:dyDescent="0.35">
      <c r="B11" s="74">
        <v>9</v>
      </c>
      <c r="C11" s="19" t="s">
        <v>22</v>
      </c>
      <c r="D11" s="48">
        <v>52802</v>
      </c>
      <c r="E11" s="48">
        <v>3644633</v>
      </c>
      <c r="F11" s="48">
        <v>5385656</v>
      </c>
      <c r="G11" s="15">
        <f t="shared" si="0"/>
        <v>9083091</v>
      </c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</row>
    <row r="12" spans="1:26" ht="34.5" customHeight="1" x14ac:dyDescent="0.35">
      <c r="B12" s="74">
        <v>10</v>
      </c>
      <c r="C12" s="19" t="s">
        <v>24</v>
      </c>
      <c r="D12" s="48">
        <v>15999</v>
      </c>
      <c r="E12" s="48">
        <v>781722</v>
      </c>
      <c r="F12" s="48">
        <v>1316421</v>
      </c>
      <c r="G12" s="15">
        <f t="shared" si="0"/>
        <v>2114142</v>
      </c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</row>
    <row r="13" spans="1:26" ht="34.5" customHeight="1" thickBot="1" x14ac:dyDescent="0.4">
      <c r="B13" s="74">
        <v>11</v>
      </c>
      <c r="C13" s="19" t="s">
        <v>25</v>
      </c>
      <c r="D13" s="48">
        <v>-10975</v>
      </c>
      <c r="E13" s="48">
        <v>-25386</v>
      </c>
      <c r="F13" s="48">
        <v>-108788</v>
      </c>
      <c r="G13" s="15">
        <f t="shared" si="0"/>
        <v>-145149</v>
      </c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</row>
    <row r="14" spans="1:26" ht="29.5" customHeight="1" thickBot="1" x14ac:dyDescent="0.4">
      <c r="B14" s="75">
        <v>12</v>
      </c>
      <c r="C14" s="20" t="s">
        <v>27</v>
      </c>
      <c r="D14" s="13">
        <f t="shared" ref="D14:F14" si="7">SUM(D8:D13)</f>
        <v>198178</v>
      </c>
      <c r="E14" s="13">
        <f t="shared" si="7"/>
        <v>13116021</v>
      </c>
      <c r="F14" s="13">
        <f t="shared" si="7"/>
        <v>23940516</v>
      </c>
      <c r="G14" s="16">
        <f t="shared" si="0"/>
        <v>37254715</v>
      </c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</row>
    <row r="15" spans="1:26" ht="39.5" customHeight="1" thickBot="1" x14ac:dyDescent="0.4">
      <c r="B15" s="75">
        <v>13</v>
      </c>
      <c r="C15" s="21" t="s">
        <v>14</v>
      </c>
      <c r="D15" s="13">
        <f t="shared" ref="D15:F15" si="8">+D7+D14</f>
        <v>405501</v>
      </c>
      <c r="E15" s="13">
        <f t="shared" si="8"/>
        <v>41083482</v>
      </c>
      <c r="F15" s="13">
        <f t="shared" si="8"/>
        <v>37491269</v>
      </c>
      <c r="G15" s="16">
        <f t="shared" si="0"/>
        <v>78980252</v>
      </c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</row>
    <row r="16" spans="1:26" ht="9" customHeight="1" x14ac:dyDescent="0.35"/>
  </sheetData>
  <mergeCells count="1">
    <mergeCell ref="B2:C3"/>
  </mergeCells>
  <phoneticPr fontId="1"/>
  <printOptions headings="1" gridLines="1"/>
  <pageMargins left="0.7" right="0.7" top="0.75" bottom="0.75" header="0.3" footer="0.3"/>
  <pageSetup paperSize="8" scale="6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73EAC-0156-4DF2-9C90-1889A49BF74A}">
  <sheetPr codeName="Sheet2">
    <pageSetUpPr fitToPage="1"/>
  </sheetPr>
  <dimension ref="B1:I18"/>
  <sheetViews>
    <sheetView zoomScaleNormal="100" workbookViewId="0"/>
  </sheetViews>
  <sheetFormatPr defaultRowHeight="30" customHeight="1" x14ac:dyDescent="0.35"/>
  <cols>
    <col min="1" max="1" width="4.46484375" style="3" customWidth="1"/>
    <col min="2" max="2" width="4.9296875" style="9" customWidth="1"/>
    <col min="3" max="3" width="18.59765625" style="8" customWidth="1"/>
    <col min="4" max="6" width="10.3984375" style="3" customWidth="1"/>
    <col min="7" max="7" width="9.1328125" style="3" customWidth="1"/>
    <col min="8" max="8" width="3.53125" style="3" customWidth="1"/>
    <col min="9" max="13" width="9.1328125" style="3" customWidth="1"/>
    <col min="14" max="16384" width="9.06640625" style="3"/>
  </cols>
  <sheetData>
    <row r="1" spans="2:9" ht="30" customHeight="1" x14ac:dyDescent="0.35">
      <c r="B1" s="6"/>
      <c r="C1" s="7"/>
      <c r="D1" s="2"/>
      <c r="E1" s="2"/>
      <c r="F1" s="2"/>
    </row>
    <row r="2" spans="2:9" s="8" customFormat="1" ht="30" customHeight="1" x14ac:dyDescent="0.35">
      <c r="B2" s="294" t="s">
        <v>103</v>
      </c>
      <c r="C2" s="295"/>
      <c r="D2" s="89" t="s">
        <v>0</v>
      </c>
      <c r="E2" s="90" t="s">
        <v>101</v>
      </c>
      <c r="F2" s="90" t="s">
        <v>102</v>
      </c>
      <c r="G2" s="109"/>
    </row>
    <row r="3" spans="2:9" s="8" customFormat="1" ht="30" customHeight="1" thickBot="1" x14ac:dyDescent="0.4">
      <c r="B3" s="296"/>
      <c r="C3" s="297"/>
      <c r="D3" s="139" t="s">
        <v>117</v>
      </c>
      <c r="E3" s="140" t="s">
        <v>118</v>
      </c>
      <c r="F3" s="140" t="s">
        <v>119</v>
      </c>
      <c r="G3" s="110" t="s">
        <v>28</v>
      </c>
    </row>
    <row r="4" spans="2:9" ht="30" customHeight="1" x14ac:dyDescent="0.35">
      <c r="B4" s="51" t="s">
        <v>0</v>
      </c>
      <c r="C4" s="123" t="s">
        <v>117</v>
      </c>
      <c r="D4" s="124">
        <f>'X3'!D4/'X3'!D$15</f>
        <v>0.10239432208551891</v>
      </c>
      <c r="E4" s="233">
        <f>'X3'!E4/'X3'!E$15</f>
        <v>8.6439119254789545E-3</v>
      </c>
      <c r="F4" s="234">
        <f>'X3'!F4/'X3'!F$15</f>
        <v>2.0320464479343177E-3</v>
      </c>
      <c r="G4" s="111">
        <f>'X3'!G4/'X3'!G$15</f>
        <v>5.9866484092757771E-3</v>
      </c>
      <c r="I4" s="101" t="s">
        <v>122</v>
      </c>
    </row>
    <row r="5" spans="2:9" ht="30" customHeight="1" x14ac:dyDescent="0.35">
      <c r="B5" s="51" t="s">
        <v>101</v>
      </c>
      <c r="C5" s="123" t="s">
        <v>118</v>
      </c>
      <c r="D5" s="235">
        <f>'X3'!D5/'X3'!D$15</f>
        <v>0.2265567779117684</v>
      </c>
      <c r="E5" s="112">
        <f>'X3'!E5/'X3'!E$15</f>
        <v>0.53110588338154974</v>
      </c>
      <c r="F5" s="236">
        <f>'X3'!F5/'X3'!F$15</f>
        <v>9.3952861398209811E-2</v>
      </c>
      <c r="G5" s="111">
        <f>'X3'!G5/'X3'!G$15</f>
        <v>0.32202935994683834</v>
      </c>
    </row>
    <row r="6" spans="2:9" ht="30" customHeight="1" thickBot="1" x14ac:dyDescent="0.4">
      <c r="B6" s="51" t="s">
        <v>102</v>
      </c>
      <c r="C6" s="123" t="s">
        <v>119</v>
      </c>
      <c r="D6" s="237">
        <f>'X3'!D6/'X3'!D$15</f>
        <v>0.18232507441411983</v>
      </c>
      <c r="E6" s="238">
        <f>'X3'!E6/'X3'!E$15</f>
        <v>0.14099729910916509</v>
      </c>
      <c r="F6" s="239">
        <f>'X3'!F6/'X3'!F$15</f>
        <v>0.26545265779080457</v>
      </c>
      <c r="G6" s="111">
        <f>'X3'!G6/'X3'!G$15</f>
        <v>0.20028740855372301</v>
      </c>
    </row>
    <row r="7" spans="2:9" ht="30" customHeight="1" x14ac:dyDescent="0.35">
      <c r="B7" s="26" t="s">
        <v>1</v>
      </c>
      <c r="C7" s="103" t="s">
        <v>4</v>
      </c>
      <c r="D7" s="113">
        <f>'X3'!D7/'X3'!D$15</f>
        <v>0.51127617441140716</v>
      </c>
      <c r="E7" s="113">
        <f>'X3'!E7/'X3'!E$15</f>
        <v>0.68074709441619385</v>
      </c>
      <c r="F7" s="113">
        <f>'X3'!F7/'X3'!F$15</f>
        <v>0.36143756563694868</v>
      </c>
      <c r="G7" s="114">
        <f>'X3'!G7/'X3'!G$15</f>
        <v>0.52830341690983718</v>
      </c>
    </row>
    <row r="8" spans="2:9" ht="30" customHeight="1" x14ac:dyDescent="0.35">
      <c r="B8" s="50" t="s">
        <v>2</v>
      </c>
      <c r="C8" s="105" t="s">
        <v>17</v>
      </c>
      <c r="D8" s="115">
        <f>'X3'!D8/'X3'!D$15</f>
        <v>6.5301935137028026E-3</v>
      </c>
      <c r="E8" s="115">
        <f>'X3'!E8/'X3'!E$15</f>
        <v>1.1696769032381432E-2</v>
      </c>
      <c r="F8" s="115">
        <f>'X3'!F8/'X3'!F$15</f>
        <v>1.592381415523705E-2</v>
      </c>
      <c r="G8" s="116">
        <f>'X3'!G8/'X3'!G$15</f>
        <v>1.3676785938844561E-2</v>
      </c>
    </row>
    <row r="9" spans="2:9" ht="30" customHeight="1" x14ac:dyDescent="0.35">
      <c r="B9" s="51" t="s">
        <v>16</v>
      </c>
      <c r="C9" s="95" t="s">
        <v>18</v>
      </c>
      <c r="D9" s="98">
        <f>'X3'!D9/'X3'!D$15</f>
        <v>0.12401202463125861</v>
      </c>
      <c r="E9" s="98">
        <f>'X3'!E9/'X3'!E$15</f>
        <v>0.16659242758439999</v>
      </c>
      <c r="F9" s="98">
        <f>'X3'!F9/'X3'!F$15</f>
        <v>0.30666182571734235</v>
      </c>
      <c r="G9" s="117">
        <f>'X3'!G9/'X3'!G$15</f>
        <v>0.23286358974899193</v>
      </c>
    </row>
    <row r="10" spans="2:9" ht="30" customHeight="1" x14ac:dyDescent="0.35">
      <c r="B10" s="51" t="s">
        <v>19</v>
      </c>
      <c r="C10" s="95" t="s">
        <v>20</v>
      </c>
      <c r="D10" s="98">
        <f>'X3'!D10/'X3'!D$15</f>
        <v>0.21557776676259738</v>
      </c>
      <c r="E10" s="98">
        <f>'X3'!E10/'X3'!E$15</f>
        <v>3.3841118919764393E-2</v>
      </c>
      <c r="F10" s="98">
        <f>'X3'!F10/'X3'!F$15</f>
        <v>0.14011480913062718</v>
      </c>
      <c r="G10" s="117">
        <f>'X3'!G10/'X3'!G$15</f>
        <v>8.5221429782219485E-2</v>
      </c>
    </row>
    <row r="11" spans="2:9" ht="30" customHeight="1" x14ac:dyDescent="0.35">
      <c r="B11" s="51" t="s">
        <v>21</v>
      </c>
      <c r="C11" s="95" t="s">
        <v>22</v>
      </c>
      <c r="D11" s="98">
        <f>'X3'!D11/'X3'!D$15</f>
        <v>0.13021422881817801</v>
      </c>
      <c r="E11" s="98">
        <f>'X3'!E11/'X3'!E$15</f>
        <v>8.8712855448815173E-2</v>
      </c>
      <c r="F11" s="98">
        <f>'X3'!F11/'X3'!F$15</f>
        <v>0.14365093910264815</v>
      </c>
      <c r="G11" s="117">
        <f>'X3'!G11/'X3'!G$15</f>
        <v>0.1150045836774489</v>
      </c>
    </row>
    <row r="12" spans="2:9" ht="30" customHeight="1" x14ac:dyDescent="0.35">
      <c r="B12" s="51" t="s">
        <v>23</v>
      </c>
      <c r="C12" s="95" t="s">
        <v>24</v>
      </c>
      <c r="D12" s="98">
        <f>'X3'!D12/'X3'!D$15</f>
        <v>3.9454896535396952E-2</v>
      </c>
      <c r="E12" s="98">
        <f>'X3'!E12/'X3'!E$15</f>
        <v>1.9027647169731134E-2</v>
      </c>
      <c r="F12" s="98">
        <f>'X3'!F12/'X3'!F$15</f>
        <v>3.511273518108976E-2</v>
      </c>
      <c r="G12" s="117">
        <f>'X3'!G12/'X3'!G$15</f>
        <v>2.6767982457184359E-2</v>
      </c>
    </row>
    <row r="13" spans="2:9" ht="30" customHeight="1" x14ac:dyDescent="0.35">
      <c r="B13" s="52" t="s">
        <v>15</v>
      </c>
      <c r="C13" s="96" t="s">
        <v>25</v>
      </c>
      <c r="D13" s="113">
        <f>'X3'!D13/'X3'!D$15</f>
        <v>-2.7065284672540883E-2</v>
      </c>
      <c r="E13" s="113">
        <f>'X3'!E13/'X3'!E$15</f>
        <v>-6.1791257128594897E-4</v>
      </c>
      <c r="F13" s="113">
        <f>'X3'!F13/'X3'!F$15</f>
        <v>-2.9016889238931871E-3</v>
      </c>
      <c r="G13" s="118">
        <f>'X3'!G13/'X3'!G$15</f>
        <v>-1.8377885145263908E-3</v>
      </c>
    </row>
    <row r="14" spans="2:9" ht="30" customHeight="1" x14ac:dyDescent="0.35">
      <c r="B14" s="26" t="s">
        <v>26</v>
      </c>
      <c r="C14" s="103" t="s">
        <v>27</v>
      </c>
      <c r="D14" s="119">
        <f>'X3'!D14/'X3'!D$15</f>
        <v>0.4887238255885929</v>
      </c>
      <c r="E14" s="119">
        <f>'X3'!E14/'X3'!E$15</f>
        <v>0.31925290558380615</v>
      </c>
      <c r="F14" s="119">
        <f>'X3'!F14/'X3'!F$15</f>
        <v>0.63856243436305127</v>
      </c>
      <c r="G14" s="114">
        <f>'X3'!G14/'X3'!G$15</f>
        <v>0.47169658309016282</v>
      </c>
    </row>
    <row r="15" spans="2:9" ht="30" customHeight="1" x14ac:dyDescent="0.35">
      <c r="B15" s="26" t="s">
        <v>3</v>
      </c>
      <c r="C15" s="108" t="s">
        <v>14</v>
      </c>
      <c r="D15" s="119">
        <f>'X3'!D15/'X3'!D$15</f>
        <v>1</v>
      </c>
      <c r="E15" s="119">
        <f>'X3'!E15/'X3'!E$15</f>
        <v>1</v>
      </c>
      <c r="F15" s="119">
        <f>'X3'!F15/'X3'!F$15</f>
        <v>1</v>
      </c>
      <c r="G15" s="114">
        <f>'X3'!G15/'X3'!G$15</f>
        <v>1</v>
      </c>
    </row>
    <row r="16" spans="2:9" ht="30" customHeight="1" x14ac:dyDescent="0.35">
      <c r="D16" s="4"/>
      <c r="E16" s="4"/>
      <c r="F16" s="4"/>
      <c r="G16" s="4"/>
    </row>
    <row r="17" spans="4:7" ht="30" customHeight="1" x14ac:dyDescent="0.35">
      <c r="D17" s="4"/>
      <c r="E17" s="4"/>
      <c r="F17" s="4"/>
      <c r="G17" s="4"/>
    </row>
    <row r="18" spans="4:7" ht="30" customHeight="1" x14ac:dyDescent="0.35">
      <c r="D18" s="4"/>
      <c r="E18" s="4"/>
      <c r="F18" s="4"/>
      <c r="G18" s="4"/>
    </row>
  </sheetData>
  <mergeCells count="1">
    <mergeCell ref="B2:C3"/>
  </mergeCells>
  <phoneticPr fontId="1"/>
  <printOptions headings="1" gridLines="1"/>
  <pageMargins left="0.7" right="0.7" top="0.75" bottom="0.75" header="0.3" footer="0.3"/>
  <pageSetup paperSize="9" scale="9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0A3870-66E2-4A41-AC77-764476C9CEA4}">
  <sheetPr codeName="Sheet3">
    <pageSetUpPr fitToPage="1"/>
  </sheetPr>
  <dimension ref="B1:J10"/>
  <sheetViews>
    <sheetView zoomScaleNormal="100" workbookViewId="0">
      <selection activeCell="B2" sqref="B2:C3"/>
    </sheetView>
  </sheetViews>
  <sheetFormatPr defaultRowHeight="30" customHeight="1" x14ac:dyDescent="0.35"/>
  <cols>
    <col min="1" max="1" width="4.53125" style="165" customWidth="1"/>
    <col min="2" max="2" width="6.796875" style="173" customWidth="1"/>
    <col min="3" max="3" width="18.59765625" style="174" customWidth="1"/>
    <col min="4" max="10" width="9.53125" style="165" customWidth="1"/>
    <col min="11" max="11" width="3.3984375" style="165" customWidth="1"/>
    <col min="12" max="16384" width="9.06640625" style="165"/>
  </cols>
  <sheetData>
    <row r="1" spans="2:10" ht="30" customHeight="1" thickBot="1" x14ac:dyDescent="0.4">
      <c r="B1" s="160"/>
      <c r="C1" s="161"/>
      <c r="D1" s="162"/>
      <c r="E1" s="162"/>
      <c r="F1" s="162"/>
      <c r="G1" s="162"/>
      <c r="H1" s="162"/>
      <c r="I1" s="163"/>
      <c r="J1" s="164"/>
    </row>
    <row r="2" spans="2:10" s="169" customFormat="1" ht="30" customHeight="1" x14ac:dyDescent="0.35">
      <c r="B2" s="294" t="s">
        <v>53</v>
      </c>
      <c r="C2" s="295"/>
      <c r="D2" s="166">
        <v>5</v>
      </c>
      <c r="E2" s="166">
        <v>6</v>
      </c>
      <c r="F2" s="166">
        <v>7</v>
      </c>
      <c r="G2" s="166">
        <v>8</v>
      </c>
      <c r="H2" s="166">
        <v>9</v>
      </c>
      <c r="I2" s="167">
        <v>12</v>
      </c>
      <c r="J2" s="168">
        <v>13</v>
      </c>
    </row>
    <row r="3" spans="2:10" ht="59" customHeight="1" thickBot="1" x14ac:dyDescent="0.4">
      <c r="B3" s="296"/>
      <c r="C3" s="297"/>
      <c r="D3" s="170" t="s">
        <v>5</v>
      </c>
      <c r="E3" s="170" t="s">
        <v>6</v>
      </c>
      <c r="F3" s="170" t="s">
        <v>7</v>
      </c>
      <c r="G3" s="170" t="s">
        <v>121</v>
      </c>
      <c r="H3" s="170" t="s">
        <v>8</v>
      </c>
      <c r="I3" s="171" t="s">
        <v>36</v>
      </c>
      <c r="J3" s="172" t="s">
        <v>9</v>
      </c>
    </row>
    <row r="4" spans="2:10" ht="30" customHeight="1" x14ac:dyDescent="0.35">
      <c r="B4" s="72" t="s">
        <v>0</v>
      </c>
      <c r="C4" s="95" t="s">
        <v>117</v>
      </c>
      <c r="D4" s="99">
        <f>+'X3'!H4/'X3'!H$7</f>
        <v>4.5158471240404523E-3</v>
      </c>
      <c r="E4" s="98">
        <f>+'X3'!I4/'X3'!I$7</f>
        <v>1.1445777395679159E-2</v>
      </c>
      <c r="F4" s="98">
        <f>+'X3'!J4/'X3'!J$7</f>
        <v>0</v>
      </c>
      <c r="G4" s="98">
        <f>+'X3'!K4/'X3'!K$7</f>
        <v>5.9683171620914432E-4</v>
      </c>
      <c r="H4" s="98">
        <f>+'X3'!L4/'X3'!L$7</f>
        <v>0.93337334933973592</v>
      </c>
      <c r="I4" s="98">
        <f>+'X3'!O4/'X3'!O$7</f>
        <v>6.5499143080904416E-3</v>
      </c>
      <c r="J4" s="111">
        <f>+'X3'!P4/'X3'!P$7</f>
        <v>2.9802211636864904E-4</v>
      </c>
    </row>
    <row r="5" spans="2:10" ht="30" customHeight="1" x14ac:dyDescent="0.35">
      <c r="B5" s="72" t="s">
        <v>101</v>
      </c>
      <c r="C5" s="95" t="s">
        <v>118</v>
      </c>
      <c r="D5" s="98">
        <f>+'X3'!H5/'X3'!H$7</f>
        <v>0.10853308103344209</v>
      </c>
      <c r="E5" s="98">
        <f>+'X3'!I5/'X3'!I$7</f>
        <v>0.19215233546661367</v>
      </c>
      <c r="F5" s="98">
        <f>+'X3'!J5/'X3'!J$7</f>
        <v>1.5694354372962433E-4</v>
      </c>
      <c r="G5" s="98">
        <f>+'X3'!K5/'X3'!K$7</f>
        <v>0.63486393734297675</v>
      </c>
      <c r="H5" s="98">
        <f>+'X3'!L5/'X3'!L$7</f>
        <v>10.048019207683073</v>
      </c>
      <c r="I5" s="98">
        <f>+'X3'!O5/'X3'!O$7</f>
        <v>0.76000827220958467</v>
      </c>
      <c r="J5" s="111">
        <f>+'X3'!P5/'X3'!P$7</f>
        <v>0.87318475906268989</v>
      </c>
    </row>
    <row r="6" spans="2:10" ht="30" customHeight="1" x14ac:dyDescent="0.35">
      <c r="B6" s="72" t="s">
        <v>102</v>
      </c>
      <c r="C6" s="95" t="s">
        <v>119</v>
      </c>
      <c r="D6" s="98">
        <f>+'X3'!H6/'X3'!H$7</f>
        <v>0.88695107184251742</v>
      </c>
      <c r="E6" s="98">
        <f>+'X3'!I6/'X3'!I$7</f>
        <v>0.79640188713770721</v>
      </c>
      <c r="F6" s="98">
        <f>+'X3'!J6/'X3'!J$7</f>
        <v>0.99984305645627036</v>
      </c>
      <c r="G6" s="98">
        <f>+'X3'!K6/'X3'!K$7</f>
        <v>0.36453923094081409</v>
      </c>
      <c r="H6" s="98">
        <f>+'X3'!L6/'X3'!L$7</f>
        <v>-9.9813925570228097</v>
      </c>
      <c r="I6" s="98">
        <f>+'X3'!O6/'X3'!O$7</f>
        <v>0.2334418134823249</v>
      </c>
      <c r="J6" s="111">
        <f>+'X3'!P6/'X3'!P$7</f>
        <v>0.12651721882094147</v>
      </c>
    </row>
    <row r="7" spans="2:10" ht="30" customHeight="1" x14ac:dyDescent="0.35">
      <c r="B7" s="120" t="s">
        <v>1</v>
      </c>
      <c r="C7" s="108" t="s">
        <v>4</v>
      </c>
      <c r="D7" s="119">
        <f>+'X3'!H7/'X3'!H$7</f>
        <v>1</v>
      </c>
      <c r="E7" s="119">
        <f>+'X3'!I7/'X3'!I$7</f>
        <v>1</v>
      </c>
      <c r="F7" s="119">
        <f>+'X3'!J7/'X3'!J$7</f>
        <v>1</v>
      </c>
      <c r="G7" s="119">
        <f>+'X3'!K7/'X3'!K$7</f>
        <v>1</v>
      </c>
      <c r="H7" s="119">
        <f>+'X3'!L7/'X3'!L$7</f>
        <v>1</v>
      </c>
      <c r="I7" s="119">
        <f>+'X3'!M7/'X3'!M$7</f>
        <v>1</v>
      </c>
      <c r="J7" s="121">
        <f>+'X3'!N7/'X3'!N$7</f>
        <v>1</v>
      </c>
    </row>
    <row r="8" spans="2:10" ht="30" customHeight="1" x14ac:dyDescent="0.35">
      <c r="D8" s="175"/>
      <c r="E8" s="175"/>
      <c r="F8" s="175"/>
      <c r="G8" s="175"/>
      <c r="H8" s="175"/>
      <c r="I8" s="175"/>
      <c r="J8" s="175"/>
    </row>
    <row r="9" spans="2:10" ht="30" customHeight="1" x14ac:dyDescent="0.35">
      <c r="D9" s="100" t="s">
        <v>123</v>
      </c>
      <c r="E9" s="175"/>
      <c r="F9" s="175"/>
      <c r="G9" s="175"/>
      <c r="H9" s="175"/>
      <c r="I9" s="175"/>
      <c r="J9" s="175"/>
    </row>
    <row r="10" spans="2:10" ht="30" customHeight="1" x14ac:dyDescent="0.35">
      <c r="D10" s="175"/>
      <c r="E10" s="175"/>
      <c r="F10" s="175"/>
      <c r="G10" s="175"/>
      <c r="H10" s="175"/>
      <c r="I10" s="175"/>
      <c r="J10" s="175"/>
    </row>
  </sheetData>
  <mergeCells count="1">
    <mergeCell ref="B2:C3"/>
  </mergeCells>
  <phoneticPr fontId="1"/>
  <printOptions headings="1" gridLines="1"/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0605D0-44FE-4339-98CA-CACEC6B30A6B}">
  <sheetPr codeName="Sheet6">
    <pageSetUpPr fitToPage="1"/>
  </sheetPr>
  <dimension ref="B1:H11"/>
  <sheetViews>
    <sheetView zoomScaleNormal="100" workbookViewId="0"/>
  </sheetViews>
  <sheetFormatPr defaultRowHeight="30" customHeight="1" x14ac:dyDescent="0.35"/>
  <cols>
    <col min="1" max="1" width="4.3984375" style="165" customWidth="1"/>
    <col min="2" max="2" width="5" style="173" customWidth="1"/>
    <col min="3" max="3" width="18.59765625" style="174" customWidth="1"/>
    <col min="4" max="9" width="10.59765625" style="165" customWidth="1"/>
    <col min="10" max="16384" width="9.06640625" style="165"/>
  </cols>
  <sheetData>
    <row r="1" spans="2:8" ht="30" customHeight="1" x14ac:dyDescent="0.35">
      <c r="B1" s="160"/>
      <c r="C1" s="176"/>
      <c r="D1" s="177"/>
      <c r="E1" s="162"/>
      <c r="F1" s="162"/>
    </row>
    <row r="2" spans="2:8" s="174" customFormat="1" ht="30" customHeight="1" x14ac:dyDescent="0.35">
      <c r="B2" s="294" t="s">
        <v>154</v>
      </c>
      <c r="C2" s="295"/>
      <c r="D2" s="89" t="s">
        <v>0</v>
      </c>
      <c r="E2" s="90" t="s">
        <v>101</v>
      </c>
      <c r="F2" s="91" t="s">
        <v>102</v>
      </c>
      <c r="G2" s="138"/>
      <c r="H2" s="109"/>
    </row>
    <row r="3" spans="2:8" s="174" customFormat="1" ht="36" customHeight="1" thickBot="1" x14ac:dyDescent="0.4">
      <c r="B3" s="296"/>
      <c r="C3" s="297"/>
      <c r="D3" s="139" t="s">
        <v>117</v>
      </c>
      <c r="E3" s="140" t="s">
        <v>118</v>
      </c>
      <c r="F3" s="141" t="s">
        <v>119</v>
      </c>
      <c r="G3" s="135" t="s">
        <v>29</v>
      </c>
      <c r="H3" s="110" t="s">
        <v>30</v>
      </c>
    </row>
    <row r="4" spans="2:8" ht="30" customHeight="1" x14ac:dyDescent="0.35">
      <c r="B4" s="72" t="s">
        <v>0</v>
      </c>
      <c r="C4" s="123" t="s">
        <v>117</v>
      </c>
      <c r="D4" s="124">
        <f t="array" ref="D4:F6">MINVERSE(I!D4:F6-MMULT(I!D4:F6-Ḿ!D4:F6,'A1'!D4:F6))</f>
        <v>1.041953616786395</v>
      </c>
      <c r="E4" s="125">
        <v>4.7551062448909758E-3</v>
      </c>
      <c r="F4" s="126">
        <v>1.2861934991154388E-3</v>
      </c>
      <c r="G4" s="102">
        <f>SUM(D4:F4)</f>
        <v>1.0479949165304014</v>
      </c>
      <c r="H4" s="106">
        <f>G4/AVERAGE($G$4:$G$6)</f>
        <v>0.73880882637874812</v>
      </c>
    </row>
    <row r="5" spans="2:8" ht="30" customHeight="1" x14ac:dyDescent="0.35">
      <c r="B5" s="72" t="s">
        <v>101</v>
      </c>
      <c r="C5" s="123" t="s">
        <v>118</v>
      </c>
      <c r="D5" s="127">
        <v>0.14963189245386413</v>
      </c>
      <c r="E5" s="128">
        <v>1.3216462642070186</v>
      </c>
      <c r="F5" s="129">
        <v>7.0136357840578561E-2</v>
      </c>
      <c r="G5" s="102">
        <f>SUM(D5:F5)</f>
        <v>1.5414145145014613</v>
      </c>
      <c r="H5" s="106">
        <f>G5/AVERAGE($G$4:$G$6)</f>
        <v>1.0866566530611186</v>
      </c>
    </row>
    <row r="6" spans="2:8" ht="30" customHeight="1" thickBot="1" x14ac:dyDescent="0.4">
      <c r="B6" s="73" t="s">
        <v>102</v>
      </c>
      <c r="C6" s="130" t="s">
        <v>119</v>
      </c>
      <c r="D6" s="131">
        <v>0.20863034236343891</v>
      </c>
      <c r="E6" s="132">
        <v>0.1850498722011813</v>
      </c>
      <c r="F6" s="133">
        <v>1.2723884122407019</v>
      </c>
      <c r="G6" s="134">
        <f>SUM(D6:F6)</f>
        <v>1.666068626805322</v>
      </c>
      <c r="H6" s="107">
        <f>G6/AVERAGE($G$4:$G$6)</f>
        <v>1.1745345205601336</v>
      </c>
    </row>
    <row r="7" spans="2:8" ht="30" customHeight="1" x14ac:dyDescent="0.35">
      <c r="B7" s="73"/>
      <c r="C7" s="135" t="s">
        <v>31</v>
      </c>
      <c r="D7" s="104">
        <f>SUM(D4:D6)</f>
        <v>1.400215851603698</v>
      </c>
      <c r="E7" s="104">
        <f>SUM(E4:E6)</f>
        <v>1.5114512426530908</v>
      </c>
      <c r="F7" s="134">
        <f>SUM(F4:F6)</f>
        <v>1.3438109635803959</v>
      </c>
      <c r="G7" s="136"/>
      <c r="H7" s="136"/>
    </row>
    <row r="8" spans="2:8" ht="30" customHeight="1" x14ac:dyDescent="0.35">
      <c r="B8" s="120"/>
      <c r="C8" s="137" t="s">
        <v>32</v>
      </c>
      <c r="D8" s="104">
        <f t="array" ref="D8">D7/AVERAGE($D$7:$F$7)</f>
        <v>0.98711531294936172</v>
      </c>
      <c r="E8" s="104">
        <f t="array" ref="E8">E7/AVERAGE($D$7:$F$7)</f>
        <v>1.0655333352285747</v>
      </c>
      <c r="F8" s="134">
        <f t="array" ref="F8">F7/AVERAGE($D$7:$F$7)</f>
        <v>0.94735135182206387</v>
      </c>
      <c r="G8" s="136"/>
      <c r="H8" s="136"/>
    </row>
    <row r="9" spans="2:8" ht="30" customHeight="1" x14ac:dyDescent="0.35">
      <c r="D9" s="136"/>
      <c r="E9" s="136"/>
      <c r="F9" s="136"/>
      <c r="G9" s="136"/>
      <c r="H9" s="136"/>
    </row>
    <row r="10" spans="2:8" ht="30" customHeight="1" x14ac:dyDescent="0.35">
      <c r="D10" s="61" t="s">
        <v>124</v>
      </c>
      <c r="E10" s="136"/>
      <c r="F10" s="136"/>
      <c r="G10" s="136"/>
      <c r="H10" s="136"/>
    </row>
    <row r="11" spans="2:8" ht="30" customHeight="1" x14ac:dyDescent="0.35">
      <c r="E11" s="136"/>
      <c r="F11" s="136"/>
      <c r="G11" s="136"/>
      <c r="H11" s="136"/>
    </row>
  </sheetData>
  <mergeCells count="1">
    <mergeCell ref="B2:C3"/>
  </mergeCells>
  <phoneticPr fontId="1"/>
  <printOptions headings="1" gridLines="1"/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30035C-E2CE-481D-A07D-C550998278D7}">
  <sheetPr codeName="Sheet7">
    <pageSetUpPr fitToPage="1"/>
  </sheetPr>
  <dimension ref="B1:H11"/>
  <sheetViews>
    <sheetView zoomScaleNormal="100" workbookViewId="0"/>
  </sheetViews>
  <sheetFormatPr defaultRowHeight="30" customHeight="1" x14ac:dyDescent="0.35"/>
  <cols>
    <col min="1" max="1" width="5" style="3" customWidth="1"/>
    <col min="2" max="2" width="5.86328125" style="9" customWidth="1"/>
    <col min="3" max="3" width="18.59765625" style="8" customWidth="1"/>
    <col min="4" max="8" width="10.59765625" style="3" customWidth="1"/>
    <col min="9" max="9" width="12.1328125" style="3" customWidth="1"/>
    <col min="10" max="10" width="8.9296875" style="3" customWidth="1"/>
    <col min="11" max="16384" width="9.06640625" style="3"/>
  </cols>
  <sheetData>
    <row r="1" spans="2:8" ht="30" customHeight="1" x14ac:dyDescent="0.35">
      <c r="B1" s="6"/>
      <c r="C1" s="7"/>
      <c r="D1" s="35"/>
      <c r="E1" s="2"/>
      <c r="F1" s="2"/>
    </row>
    <row r="2" spans="2:8" s="8" customFormat="1" ht="30" customHeight="1" x14ac:dyDescent="0.35">
      <c r="B2" s="298" t="s">
        <v>104</v>
      </c>
      <c r="C2" s="299"/>
      <c r="D2" s="89" t="s">
        <v>0</v>
      </c>
      <c r="E2" s="90" t="s">
        <v>101</v>
      </c>
      <c r="F2" s="91" t="s">
        <v>102</v>
      </c>
      <c r="G2" s="138"/>
      <c r="H2" s="109"/>
    </row>
    <row r="3" spans="2:8" s="8" customFormat="1" ht="40" customHeight="1" x14ac:dyDescent="0.35">
      <c r="B3" s="300"/>
      <c r="C3" s="301"/>
      <c r="D3" s="92" t="s">
        <v>117</v>
      </c>
      <c r="E3" s="93" t="s">
        <v>118</v>
      </c>
      <c r="F3" s="94" t="s">
        <v>119</v>
      </c>
      <c r="G3" s="135" t="s">
        <v>29</v>
      </c>
      <c r="H3" s="110" t="s">
        <v>30</v>
      </c>
    </row>
    <row r="4" spans="2:8" ht="30" customHeight="1" x14ac:dyDescent="0.35">
      <c r="B4" s="72" t="s">
        <v>0</v>
      </c>
      <c r="C4" s="95" t="s">
        <v>117</v>
      </c>
      <c r="D4" s="99">
        <f t="array" ref="D4:F6">MINVERSE(I!D4:F6-'A1'!D4:F6)</f>
        <v>1.1209575322373826</v>
      </c>
      <c r="E4" s="99">
        <v>2.2460847651964811E-2</v>
      </c>
      <c r="F4" s="142">
        <v>5.9738813631835868E-3</v>
      </c>
      <c r="G4" s="102">
        <f>SUM(D4:F4)</f>
        <v>1.1493922612525309</v>
      </c>
      <c r="H4" s="106">
        <f>G4/AVERAGE($G$4:$G$6)</f>
        <v>0.5274662855314175</v>
      </c>
    </row>
    <row r="5" spans="2:8" ht="30" customHeight="1" x14ac:dyDescent="0.35">
      <c r="B5" s="72" t="s">
        <v>101</v>
      </c>
      <c r="C5" s="95" t="s">
        <v>118</v>
      </c>
      <c r="D5" s="99">
        <v>0.62126136861367476</v>
      </c>
      <c r="E5" s="99">
        <v>2.2304330005236421</v>
      </c>
      <c r="F5" s="142">
        <v>0.28700395794704453</v>
      </c>
      <c r="G5" s="102">
        <f>SUM(D5:F5)</f>
        <v>3.1386983270843616</v>
      </c>
      <c r="H5" s="106">
        <f>G5/AVERAGE($G$4:$G$6)</f>
        <v>1.4403764526713849</v>
      </c>
    </row>
    <row r="6" spans="2:8" ht="30" customHeight="1" x14ac:dyDescent="0.35">
      <c r="B6" s="73" t="s">
        <v>102</v>
      </c>
      <c r="C6" s="96" t="s">
        <v>119</v>
      </c>
      <c r="D6" s="143">
        <v>0.39748947919069255</v>
      </c>
      <c r="E6" s="143">
        <v>0.43370956006618183</v>
      </c>
      <c r="F6" s="144">
        <v>1.4179562179555572</v>
      </c>
      <c r="G6" s="134">
        <f>SUM(D6:F6)</f>
        <v>2.2491552572124318</v>
      </c>
      <c r="H6" s="107">
        <f>G6/AVERAGE($G$4:$G$6)</f>
        <v>1.0321572617971975</v>
      </c>
    </row>
    <row r="7" spans="2:8" ht="30" customHeight="1" x14ac:dyDescent="0.35">
      <c r="B7" s="73"/>
      <c r="C7" s="135" t="s">
        <v>31</v>
      </c>
      <c r="D7" s="104">
        <f>SUM(D4:D6)</f>
        <v>2.1397083800417498</v>
      </c>
      <c r="E7" s="104">
        <f>SUM(E4:E6)</f>
        <v>2.6866034082417887</v>
      </c>
      <c r="F7" s="134">
        <f>SUM(F4:F6)</f>
        <v>1.7109340572657854</v>
      </c>
      <c r="G7" s="136"/>
      <c r="H7" s="136"/>
    </row>
    <row r="8" spans="2:8" ht="30" customHeight="1" x14ac:dyDescent="0.35">
      <c r="B8" s="120"/>
      <c r="C8" s="137" t="s">
        <v>32</v>
      </c>
      <c r="D8" s="104">
        <f>D7/AVERAGE($D$7:$F$7)</f>
        <v>0.98193112080915657</v>
      </c>
      <c r="E8" s="104">
        <f>E7/AVERAGE($D$7:$F$7)</f>
        <v>1.2329060915175207</v>
      </c>
      <c r="F8" s="134">
        <f>F7/AVERAGE($D$7:$F$7)</f>
        <v>0.78516278767332304</v>
      </c>
      <c r="G8" s="136"/>
      <c r="H8" s="136"/>
    </row>
    <row r="9" spans="2:8" ht="30" customHeight="1" x14ac:dyDescent="0.35">
      <c r="D9" s="4"/>
      <c r="E9" s="4"/>
      <c r="F9" s="4"/>
      <c r="G9" s="4"/>
      <c r="H9" s="4"/>
    </row>
    <row r="10" spans="2:8" ht="30" customHeight="1" x14ac:dyDescent="0.35">
      <c r="D10" s="61" t="s">
        <v>116</v>
      </c>
      <c r="E10" s="4"/>
      <c r="F10" s="4"/>
      <c r="G10" s="4"/>
      <c r="H10" s="4"/>
    </row>
    <row r="11" spans="2:8" ht="30" customHeight="1" x14ac:dyDescent="0.35">
      <c r="E11" s="4"/>
      <c r="F11" s="4"/>
      <c r="G11" s="4"/>
      <c r="H11" s="4"/>
    </row>
  </sheetData>
  <mergeCells count="1">
    <mergeCell ref="B2:C3"/>
  </mergeCells>
  <phoneticPr fontId="1"/>
  <printOptions headings="1" gridLines="1"/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A3DA9D-0651-436D-A112-BAB9AC606635}">
  <sheetPr codeName="Sheet8">
    <pageSetUpPr fitToPage="1"/>
  </sheetPr>
  <dimension ref="B1:L10"/>
  <sheetViews>
    <sheetView zoomScaleNormal="100" workbookViewId="0">
      <selection activeCell="F3" sqref="F3"/>
    </sheetView>
  </sheetViews>
  <sheetFormatPr defaultRowHeight="30" customHeight="1" x14ac:dyDescent="0.35"/>
  <cols>
    <col min="1" max="1" width="3.86328125" style="145" customWidth="1"/>
    <col min="2" max="2" width="5.265625" style="151" customWidth="1"/>
    <col min="3" max="3" width="14.6640625" style="145" customWidth="1"/>
    <col min="4" max="10" width="11.86328125" style="145" customWidth="1"/>
    <col min="11" max="11" width="13.59765625" style="145" customWidth="1"/>
    <col min="12" max="12" width="10.53125" style="145" bestFit="1" customWidth="1"/>
    <col min="13" max="16384" width="9.06640625" style="145"/>
  </cols>
  <sheetData>
    <row r="1" spans="2:12" ht="30" customHeight="1" x14ac:dyDescent="0.35">
      <c r="B1" s="183"/>
      <c r="C1" s="184"/>
      <c r="D1" s="265" t="s">
        <v>131</v>
      </c>
      <c r="E1" s="266"/>
      <c r="F1" s="266"/>
      <c r="G1" s="266"/>
      <c r="H1" s="267" t="s">
        <v>132</v>
      </c>
      <c r="I1" s="267" t="s">
        <v>134</v>
      </c>
      <c r="J1" s="267" t="s">
        <v>133</v>
      </c>
      <c r="K1" s="267" t="s">
        <v>149</v>
      </c>
    </row>
    <row r="2" spans="2:12" ht="30" customHeight="1" x14ac:dyDescent="0.35">
      <c r="B2" s="298" t="s">
        <v>156</v>
      </c>
      <c r="C2" s="299"/>
      <c r="D2" s="185">
        <v>5</v>
      </c>
      <c r="E2" s="185">
        <v>6</v>
      </c>
      <c r="F2" s="185">
        <v>7</v>
      </c>
      <c r="G2" s="185">
        <v>8</v>
      </c>
      <c r="H2" s="185">
        <v>9</v>
      </c>
      <c r="I2" s="196">
        <v>12</v>
      </c>
      <c r="J2" s="186">
        <v>13</v>
      </c>
      <c r="K2" s="192"/>
    </row>
    <row r="3" spans="2:12" ht="43.5" customHeight="1" x14ac:dyDescent="0.35">
      <c r="B3" s="300"/>
      <c r="C3" s="301"/>
      <c r="D3" s="58" t="s">
        <v>5</v>
      </c>
      <c r="E3" s="58" t="s">
        <v>6</v>
      </c>
      <c r="F3" s="58" t="s">
        <v>168</v>
      </c>
      <c r="G3" s="58" t="s">
        <v>167</v>
      </c>
      <c r="H3" s="58" t="s">
        <v>8</v>
      </c>
      <c r="I3" s="197" t="s">
        <v>36</v>
      </c>
      <c r="J3" s="187" t="s">
        <v>9</v>
      </c>
      <c r="K3" s="193" t="s">
        <v>33</v>
      </c>
    </row>
    <row r="4" spans="2:12" ht="30" customHeight="1" x14ac:dyDescent="0.35">
      <c r="B4" s="72" t="s">
        <v>0</v>
      </c>
      <c r="C4" s="95" t="s">
        <v>117</v>
      </c>
      <c r="D4" s="179">
        <f t="array" ref="D4:H6">MMULT(MMULT('B1'!D4:F6,I!D4:F6-Ḿ!D4:F6),'X3'!H4:L6)</f>
        <v>3180.7461929331789</v>
      </c>
      <c r="E4" s="159">
        <v>108271.07067354715</v>
      </c>
      <c r="F4" s="159">
        <v>4710.7556371978008</v>
      </c>
      <c r="G4" s="159">
        <v>20112.505167567997</v>
      </c>
      <c r="H4" s="159">
        <v>-645.82456476210973</v>
      </c>
      <c r="I4" s="152">
        <f t="array" ref="I4:J6">MMULT('B1'!D4:F6,'X3'!O4:P6)</f>
        <v>218407.04968614577</v>
      </c>
      <c r="J4" s="153">
        <v>51464.697207370198</v>
      </c>
      <c r="K4" s="188">
        <f>SUM(D4:J4)</f>
        <v>405500.99999999994</v>
      </c>
      <c r="L4" s="154"/>
    </row>
    <row r="5" spans="2:12" ht="30" customHeight="1" x14ac:dyDescent="0.35">
      <c r="B5" s="72" t="s">
        <v>101</v>
      </c>
      <c r="C5" s="95" t="s">
        <v>118</v>
      </c>
      <c r="D5" s="179">
        <v>122077.42095171307</v>
      </c>
      <c r="E5" s="159">
        <v>2932650.7587459488</v>
      </c>
      <c r="F5" s="159">
        <v>257226.48663250217</v>
      </c>
      <c r="G5" s="159">
        <v>4059044.7030862123</v>
      </c>
      <c r="H5" s="159">
        <v>-9055.0301744092631</v>
      </c>
      <c r="I5" s="152">
        <v>20781647.489649259</v>
      </c>
      <c r="J5" s="153">
        <v>12939890.171108769</v>
      </c>
      <c r="K5" s="189">
        <f>SUM(D5:J5)</f>
        <v>41083481.999999993</v>
      </c>
      <c r="L5" s="154"/>
    </row>
    <row r="6" spans="2:12" ht="30" customHeight="1" x14ac:dyDescent="0.35">
      <c r="B6" s="72" t="s">
        <v>102</v>
      </c>
      <c r="C6" s="95" t="s">
        <v>119</v>
      </c>
      <c r="D6" s="181">
        <v>964584.88632188248</v>
      </c>
      <c r="E6" s="182">
        <v>15059117.06554421</v>
      </c>
      <c r="F6" s="182">
        <v>4658712.7632595077</v>
      </c>
      <c r="G6" s="182">
        <v>4274983.8056705492</v>
      </c>
      <c r="H6" s="182">
        <v>15058.286607471762</v>
      </c>
      <c r="I6" s="152">
        <v>8929075.2172779404</v>
      </c>
      <c r="J6" s="153">
        <v>3589736.9753184458</v>
      </c>
      <c r="K6" s="190">
        <f>SUM(D6:J6)</f>
        <v>37491269</v>
      </c>
      <c r="L6" s="154"/>
    </row>
    <row r="7" spans="2:12" ht="30" customHeight="1" x14ac:dyDescent="0.35">
      <c r="B7" s="146"/>
      <c r="C7" s="147" t="s">
        <v>33</v>
      </c>
      <c r="D7" s="155">
        <f t="shared" ref="D7:K7" si="0">SUM(D4:D6)</f>
        <v>1089843.0534665287</v>
      </c>
      <c r="E7" s="156">
        <f t="shared" si="0"/>
        <v>18100038.894963708</v>
      </c>
      <c r="F7" s="156">
        <f t="shared" si="0"/>
        <v>4920650.0055292081</v>
      </c>
      <c r="G7" s="156">
        <f t="shared" si="0"/>
        <v>8354141.0139243295</v>
      </c>
      <c r="H7" s="157">
        <f t="shared" si="0"/>
        <v>5357.4318683003894</v>
      </c>
      <c r="I7" s="156">
        <f t="shared" si="0"/>
        <v>29929129.756613344</v>
      </c>
      <c r="J7" s="156">
        <f t="shared" si="0"/>
        <v>16581091.843634587</v>
      </c>
      <c r="K7" s="191">
        <f t="shared" si="0"/>
        <v>78980252</v>
      </c>
      <c r="L7" s="154"/>
    </row>
    <row r="8" spans="2:12" ht="30" customHeight="1" x14ac:dyDescent="0.35">
      <c r="B8" s="148"/>
      <c r="C8" s="149"/>
      <c r="D8" s="158"/>
      <c r="E8" s="158"/>
      <c r="F8" s="158"/>
      <c r="G8" s="158"/>
      <c r="H8" s="158"/>
      <c r="I8" s="158"/>
      <c r="J8" s="158"/>
      <c r="K8" s="154"/>
      <c r="L8" s="194">
        <f>'X3'!$X$7</f>
        <v>78980252</v>
      </c>
    </row>
    <row r="9" spans="2:12" ht="30" customHeight="1" x14ac:dyDescent="0.35">
      <c r="B9" s="148"/>
      <c r="C9" s="149"/>
      <c r="D9" s="150"/>
      <c r="E9" s="150"/>
      <c r="F9" s="150"/>
      <c r="G9" s="150"/>
      <c r="H9" s="150"/>
      <c r="I9" s="150"/>
      <c r="J9" s="150"/>
    </row>
    <row r="10" spans="2:12" ht="30" customHeight="1" x14ac:dyDescent="0.35">
      <c r="B10" s="148"/>
      <c r="C10" s="149"/>
      <c r="D10" s="205" t="s">
        <v>130</v>
      </c>
      <c r="E10" s="150"/>
      <c r="F10" s="150"/>
      <c r="G10" s="150"/>
      <c r="H10" s="150"/>
      <c r="I10" s="205" t="s">
        <v>142</v>
      </c>
      <c r="J10" s="150"/>
    </row>
  </sheetData>
  <mergeCells count="1">
    <mergeCell ref="B2:C3"/>
  </mergeCells>
  <phoneticPr fontId="1"/>
  <printOptions headings="1" gridLines="1"/>
  <pageMargins left="0.7" right="0.7" top="0.75" bottom="0.75" header="0.3" footer="0.3"/>
  <pageSetup paperSize="9" scale="7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7411EE-E1CA-4692-9696-A156E737217D}">
  <sheetPr codeName="Sheet9">
    <pageSetUpPr fitToPage="1"/>
  </sheetPr>
  <dimension ref="B1:K10"/>
  <sheetViews>
    <sheetView zoomScaleNormal="100" workbookViewId="0">
      <selection activeCell="F3" sqref="F3"/>
    </sheetView>
  </sheetViews>
  <sheetFormatPr defaultRowHeight="30" customHeight="1" x14ac:dyDescent="0.35"/>
  <cols>
    <col min="1" max="1" width="3.9296875" style="29" customWidth="1"/>
    <col min="2" max="2" width="5.265625" style="34" customWidth="1"/>
    <col min="3" max="3" width="13.1328125" style="29" customWidth="1"/>
    <col min="4" max="10" width="11.86328125" style="29" customWidth="1"/>
    <col min="11" max="11" width="13" style="29" customWidth="1"/>
    <col min="12" max="16384" width="9.06640625" style="29"/>
  </cols>
  <sheetData>
    <row r="1" spans="2:11" ht="30" customHeight="1" x14ac:dyDescent="0.35">
      <c r="B1" s="27"/>
      <c r="C1" s="28"/>
      <c r="D1" s="265" t="s">
        <v>131</v>
      </c>
      <c r="E1" s="266"/>
      <c r="F1" s="266"/>
      <c r="G1" s="266"/>
      <c r="H1" s="267" t="s">
        <v>132</v>
      </c>
      <c r="I1" s="267" t="s">
        <v>134</v>
      </c>
      <c r="J1" s="267" t="s">
        <v>133</v>
      </c>
      <c r="K1" s="267" t="s">
        <v>149</v>
      </c>
    </row>
    <row r="2" spans="2:11" ht="30" customHeight="1" x14ac:dyDescent="0.35">
      <c r="B2" s="298" t="s">
        <v>157</v>
      </c>
      <c r="C2" s="299"/>
      <c r="D2" s="185">
        <v>5</v>
      </c>
      <c r="E2" s="185">
        <v>6</v>
      </c>
      <c r="F2" s="185">
        <v>7</v>
      </c>
      <c r="G2" s="185">
        <v>8</v>
      </c>
      <c r="H2" s="185">
        <v>9</v>
      </c>
      <c r="I2" s="196">
        <v>12</v>
      </c>
      <c r="J2" s="186">
        <v>13</v>
      </c>
      <c r="K2" s="208"/>
    </row>
    <row r="3" spans="2:11" ht="42.5" customHeight="1" x14ac:dyDescent="0.35">
      <c r="B3" s="300"/>
      <c r="C3" s="301"/>
      <c r="D3" s="58" t="s">
        <v>5</v>
      </c>
      <c r="E3" s="58" t="s">
        <v>6</v>
      </c>
      <c r="F3" s="58" t="s">
        <v>168</v>
      </c>
      <c r="G3" s="58" t="s">
        <v>167</v>
      </c>
      <c r="H3" s="58" t="s">
        <v>8</v>
      </c>
      <c r="I3" s="197" t="s">
        <v>36</v>
      </c>
      <c r="J3" s="187" t="s">
        <v>9</v>
      </c>
      <c r="K3" s="209" t="s">
        <v>33</v>
      </c>
    </row>
    <row r="4" spans="2:11" ht="30" customHeight="1" x14ac:dyDescent="0.35">
      <c r="B4" s="51" t="s">
        <v>0</v>
      </c>
      <c r="C4" s="57" t="s">
        <v>117</v>
      </c>
      <c r="D4" s="204">
        <f>+生誘!D4/'X3'!H$7</f>
        <v>2.9446009732800147E-3</v>
      </c>
      <c r="E4" s="198">
        <f>+生誘!E4/'X3'!I$7</f>
        <v>5.8253338597556888E-3</v>
      </c>
      <c r="F4" s="198">
        <f>+生誘!F4/'X3'!J$7</f>
        <v>1.0072516121881845E-3</v>
      </c>
      <c r="G4" s="198">
        <f>+生誘!G4/'X3'!K$7</f>
        <v>1.9556502079545279E-3</v>
      </c>
      <c r="H4" s="198">
        <f>+生誘!H4/'X3'!L$7</f>
        <v>0.38764979877677652</v>
      </c>
      <c r="I4" s="199">
        <f>+生誘!I4/'X3'!O$7</f>
        <v>1.0738878327231076E-2</v>
      </c>
      <c r="J4" s="200">
        <f>+生誘!J4/'X3'!P$7</f>
        <v>4.6253371471689292E-3</v>
      </c>
      <c r="K4" s="210">
        <f>+生誘!K4/'X3'!R$7</f>
        <v>6.1355333400201139E-3</v>
      </c>
    </row>
    <row r="5" spans="2:11" ht="30" customHeight="1" x14ac:dyDescent="0.35">
      <c r="B5" s="51" t="s">
        <v>101</v>
      </c>
      <c r="C5" s="57" t="s">
        <v>118</v>
      </c>
      <c r="D5" s="198">
        <f>+生誘!D5/'X3'!H$7</f>
        <v>0.11301413905597972</v>
      </c>
      <c r="E5" s="198">
        <f>+生誘!E5/'X3'!I$7</f>
        <v>0.15778609796212978</v>
      </c>
      <c r="F5" s="198">
        <f>+生誘!F5/'X3'!J$7</f>
        <v>5.5000049527555495E-2</v>
      </c>
      <c r="G5" s="198">
        <f>+生誘!G5/'X3'!K$7</f>
        <v>0.39468338486682641</v>
      </c>
      <c r="H5" s="198">
        <f>+生誘!H5/'X3'!L$7</f>
        <v>5.4351921815181647</v>
      </c>
      <c r="I5" s="199">
        <f>+生誘!I5/'X3'!O$7</f>
        <v>1.0218149283709086</v>
      </c>
      <c r="J5" s="200">
        <f>+生誘!J5/'X3'!P$7</f>
        <v>1.1629594253231954</v>
      </c>
      <c r="K5" s="200">
        <f>+生誘!K5/'X3'!R$7</f>
        <v>0.62162380249399196</v>
      </c>
    </row>
    <row r="6" spans="2:11" ht="30" customHeight="1" x14ac:dyDescent="0.35">
      <c r="B6" s="51" t="s">
        <v>102</v>
      </c>
      <c r="C6" s="57" t="s">
        <v>119</v>
      </c>
      <c r="D6" s="198">
        <f>+生誘!D6/'X3'!H$7</f>
        <v>0.89297209610282069</v>
      </c>
      <c r="E6" s="198">
        <f>+生誘!E6/'X3'!I$7</f>
        <v>0.81022921445416429</v>
      </c>
      <c r="F6" s="198">
        <f>+生誘!F6/'X3'!J$7</f>
        <v>0.99612382872531002</v>
      </c>
      <c r="G6" s="198">
        <f>+生誘!G6/'X3'!K$7</f>
        <v>0.41568033911773428</v>
      </c>
      <c r="H6" s="198">
        <f>+生誘!H6/'X3'!L$7</f>
        <v>-9.0385873994428341</v>
      </c>
      <c r="I6" s="199">
        <f>+生誘!I6/'X3'!O$7</f>
        <v>0.43903460291613777</v>
      </c>
      <c r="J6" s="200">
        <f>+生誘!J6/'X3'!P$7</f>
        <v>0.32262394770542707</v>
      </c>
      <c r="K6" s="200">
        <f>+生誘!K6/'X3'!R$7</f>
        <v>0.56727093375642135</v>
      </c>
    </row>
    <row r="7" spans="2:11" ht="30" customHeight="1" x14ac:dyDescent="0.35">
      <c r="B7" s="30"/>
      <c r="C7" s="59" t="s">
        <v>33</v>
      </c>
      <c r="D7" s="201">
        <f>+生誘!D7/'X3'!H$7</f>
        <v>1.0089308361320803</v>
      </c>
      <c r="E7" s="202">
        <f>+生誘!E7/'X3'!I$7</f>
        <v>0.97384064627604983</v>
      </c>
      <c r="F7" s="202">
        <f>+生誘!F7/'X3'!J$7</f>
        <v>1.0521311298650537</v>
      </c>
      <c r="G7" s="202">
        <f>+生誘!G7/'X3'!K$7</f>
        <v>0.81231937419251521</v>
      </c>
      <c r="H7" s="203">
        <f>+生誘!H7/'X3'!L$7</f>
        <v>-3.2157454191478929</v>
      </c>
      <c r="I7" s="202">
        <f>+生誘!I7/'X3'!O$7</f>
        <v>1.4715884096142775</v>
      </c>
      <c r="J7" s="202">
        <f>+生誘!J7/'X3'!P$7</f>
        <v>1.4902087101757915</v>
      </c>
      <c r="K7" s="202">
        <f>+生誘!K7/'X3'!R$7</f>
        <v>1.1950302695904336</v>
      </c>
    </row>
    <row r="8" spans="2:11" ht="30" customHeight="1" x14ac:dyDescent="0.35">
      <c r="B8" s="31"/>
      <c r="C8" s="32"/>
      <c r="D8" s="33"/>
      <c r="E8" s="33"/>
      <c r="F8" s="33"/>
      <c r="G8" s="33"/>
      <c r="H8" s="33"/>
      <c r="I8" s="33"/>
      <c r="J8" s="33"/>
    </row>
    <row r="9" spans="2:11" ht="30" customHeight="1" x14ac:dyDescent="0.35">
      <c r="B9" s="31"/>
      <c r="C9" s="32"/>
      <c r="D9" s="205" t="s">
        <v>125</v>
      </c>
      <c r="E9" s="33"/>
      <c r="F9" s="33"/>
      <c r="G9" s="33"/>
      <c r="H9" s="33"/>
      <c r="I9" s="205" t="s">
        <v>143</v>
      </c>
      <c r="J9" s="33"/>
    </row>
    <row r="10" spans="2:11" ht="30" customHeight="1" x14ac:dyDescent="0.35">
      <c r="B10" s="31"/>
      <c r="C10" s="32"/>
      <c r="D10" s="33"/>
      <c r="E10" s="33"/>
      <c r="F10" s="33"/>
      <c r="G10" s="33"/>
      <c r="H10" s="33"/>
      <c r="I10" s="33"/>
      <c r="J10" s="33"/>
    </row>
  </sheetData>
  <mergeCells count="1">
    <mergeCell ref="B2:C3"/>
  </mergeCells>
  <phoneticPr fontId="1"/>
  <printOptions headings="1" gridLines="1"/>
  <pageMargins left="0.7" right="0.7" top="0.75" bottom="0.75" header="0.3" footer="0.3"/>
  <pageSetup paperSize="9" scale="8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23</vt:i4>
      </vt:variant>
    </vt:vector>
  </HeadingPairs>
  <TitlesOfParts>
    <vt:vector size="23" baseType="lpstr">
      <vt:lpstr>概要</vt:lpstr>
      <vt:lpstr>誘発</vt:lpstr>
      <vt:lpstr>X3</vt:lpstr>
      <vt:lpstr>A1</vt:lpstr>
      <vt:lpstr>A2</vt:lpstr>
      <vt:lpstr>B1</vt:lpstr>
      <vt:lpstr>B2</vt:lpstr>
      <vt:lpstr>生誘</vt:lpstr>
      <vt:lpstr>生誘係</vt:lpstr>
      <vt:lpstr>生誘依</vt:lpstr>
      <vt:lpstr>粗誘</vt:lpstr>
      <vt:lpstr>粗誘係</vt:lpstr>
      <vt:lpstr>粗誘依</vt:lpstr>
      <vt:lpstr>入誘</vt:lpstr>
      <vt:lpstr>入誘係</vt:lpstr>
      <vt:lpstr>入誘依</vt:lpstr>
      <vt:lpstr>I</vt:lpstr>
      <vt:lpstr>Ḿ</vt:lpstr>
      <vt:lpstr>V</vt:lpstr>
      <vt:lpstr>VB1</vt:lpstr>
      <vt:lpstr>VB1(I-Ḿ)</vt:lpstr>
      <vt:lpstr>ḾA1B1</vt:lpstr>
      <vt:lpstr>ḾA1B1(I-Ḿ)+Ḿ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2025-12-11T05:32:29Z</dcterms:modified>
</cp:coreProperties>
</file>